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075" windowHeight="1170" tabRatio="705" firstSheet="1" activeTab="1"/>
  </bookViews>
  <sheets>
    <sheet name="jmena" sheetId="1" state="hidden" r:id="rId1"/>
    <sheet name="drahy" sheetId="2" r:id="rId2"/>
    <sheet name="celkově" sheetId="3" r:id="rId3"/>
    <sheet name="1.turnaj" sheetId="4" r:id="rId4"/>
    <sheet name="2.turnaj" sheetId="5" r:id="rId5"/>
    <sheet name="vánoce" sheetId="6" r:id="rId6"/>
    <sheet name="plny knedle" sheetId="7" r:id="rId7"/>
    <sheet name="souhrn" sheetId="8" r:id="rId8"/>
    <sheet name="backup" sheetId="9" r:id="rId9"/>
  </sheets>
  <definedNames>
    <definedName name="Excel_BuiltIn__FilterDatabase_1" localSheetId="0">'jmena'!$A$1:$B$19</definedName>
    <definedName name="Excel_BuiltIn__FilterDatabase_1">#REF!</definedName>
    <definedName name="hraci">'jmena'!$G$2:$G$100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imes New Roman"/>
            <family val="1"/>
          </rPr>
          <t xml:space="preserve">safra:
DODRŽET </t>
        </r>
        <r>
          <rPr>
            <sz val="8"/>
            <color indexed="8"/>
            <rFont val="Times New Roman"/>
            <family val="1"/>
          </rPr>
          <t>příjmení na konci !!! Muž/žena !!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2" authorId="0">
      <text>
        <r>
          <rPr>
            <b/>
            <sz val="8"/>
            <color indexed="8"/>
            <rFont val="Times New Roman"/>
            <family val="1"/>
          </rPr>
          <t xml:space="preserve">safra:
</t>
        </r>
        <r>
          <rPr>
            <sz val="8"/>
            <color indexed="8"/>
            <rFont val="Times New Roman"/>
            <family val="1"/>
          </rPr>
          <t xml:space="preserve">podle bodů
</t>
        </r>
      </text>
    </comment>
  </commentList>
</comments>
</file>

<file path=xl/sharedStrings.xml><?xml version="1.0" encoding="utf-8"?>
<sst xmlns="http://schemas.openxmlformats.org/spreadsheetml/2006/main" count="1180" uniqueCount="154">
  <si>
    <t>náhodné číslo</t>
  </si>
  <si>
    <t>počet</t>
  </si>
  <si>
    <t>BODY</t>
  </si>
  <si>
    <t>body</t>
  </si>
  <si>
    <t>TOP</t>
  </si>
  <si>
    <t>CELKEM</t>
  </si>
  <si>
    <t>pořadí</t>
  </si>
  <si>
    <t>účast</t>
  </si>
  <si>
    <t>1-8</t>
  </si>
  <si>
    <t>9-16</t>
  </si>
  <si>
    <t>8-16</t>
  </si>
  <si>
    <t>17-24</t>
  </si>
  <si>
    <t>200+</t>
  </si>
  <si>
    <t>Dráha</t>
  </si>
  <si>
    <t>Pořadí</t>
  </si>
  <si>
    <t>Hra 1</t>
  </si>
  <si>
    <t>Hra 2</t>
  </si>
  <si>
    <t>Hra 3</t>
  </si>
  <si>
    <t>Hra 4</t>
  </si>
  <si>
    <t>Hra 5</t>
  </si>
  <si>
    <t>Hra 6</t>
  </si>
  <si>
    <t>Součet</t>
  </si>
  <si>
    <t>Průměr</t>
  </si>
  <si>
    <t>Body</t>
  </si>
  <si>
    <t>1. TURNAJ</t>
  </si>
  <si>
    <t>2. TURNAJ</t>
  </si>
  <si>
    <t>3. TURNAJ</t>
  </si>
  <si>
    <t>4. TURNAJ</t>
  </si>
  <si>
    <t>5. TURNAJ</t>
  </si>
  <si>
    <t>6. TURNAJ</t>
  </si>
  <si>
    <t>7. TURNAJ</t>
  </si>
  <si>
    <t>8. TURNAJ</t>
  </si>
  <si>
    <t>9. TURNAJ</t>
  </si>
  <si>
    <t>celkové</t>
  </si>
  <si>
    <t>celkem</t>
  </si>
  <si>
    <t>jméno a příjmení hráče</t>
  </si>
  <si>
    <t>pohlaví</t>
  </si>
  <si>
    <t>Jiří Bednář</t>
  </si>
  <si>
    <t>Michal Hříbal</t>
  </si>
  <si>
    <t>olympiáda a víc</t>
  </si>
  <si>
    <t>krocan</t>
  </si>
  <si>
    <t>baseball</t>
  </si>
  <si>
    <t>250+</t>
  </si>
  <si>
    <t>Jakub Alexa</t>
  </si>
  <si>
    <t>Robert Valíček</t>
  </si>
  <si>
    <t>Miloš Bacík</t>
  </si>
  <si>
    <t>Jitka Bacíková</t>
  </si>
  <si>
    <t>Vlastík Chládek</t>
  </si>
  <si>
    <t>Hanka Chládková</t>
  </si>
  <si>
    <t>Dušan Zelený</t>
  </si>
  <si>
    <t>Mirek Kamený</t>
  </si>
  <si>
    <t>Jiří Kratochvíl</t>
  </si>
  <si>
    <t>Radim Jordánek</t>
  </si>
  <si>
    <t>Alenka Míšenská</t>
  </si>
  <si>
    <t>Petr Schön</t>
  </si>
  <si>
    <t>Honza Kšica</t>
  </si>
  <si>
    <t>Dáša Dvořáčková</t>
  </si>
  <si>
    <t>Milan Rössler</t>
  </si>
  <si>
    <t>Tomáš Smola</t>
  </si>
  <si>
    <t>Zdeněk Minář</t>
  </si>
  <si>
    <t>Mirek Skalák</t>
  </si>
  <si>
    <t>Aleš Nečas</t>
  </si>
  <si>
    <t>Martina Valíčková</t>
  </si>
  <si>
    <t>Hanka Součková</t>
  </si>
  <si>
    <t>Tonda Šafr</t>
  </si>
  <si>
    <t>Jiří Rimpler</t>
  </si>
  <si>
    <t>Zdeněk Hloušek</t>
  </si>
  <si>
    <t>Jarda Slouka</t>
  </si>
  <si>
    <t>Tereza Hamerská</t>
  </si>
  <si>
    <t>Libor Kratochvíl</t>
  </si>
  <si>
    <t>Lojza Kunc</t>
  </si>
  <si>
    <t>Laďa Novák</t>
  </si>
  <si>
    <t>Hanka Žáčková</t>
  </si>
  <si>
    <t>Jiří Holek</t>
  </si>
  <si>
    <t>Petr Koláček</t>
  </si>
  <si>
    <t>Svatka Skryjová</t>
  </si>
  <si>
    <t>Jan Zavřel</t>
  </si>
  <si>
    <t>Laďa Chlup</t>
  </si>
  <si>
    <t>Honza Nečas</t>
  </si>
  <si>
    <t>Mirek Štěcha</t>
  </si>
  <si>
    <t>Petr Kovář</t>
  </si>
  <si>
    <t>Jiří Wetter</t>
  </si>
  <si>
    <t>Aneta Nováková</t>
  </si>
  <si>
    <t>Martin Jakl</t>
  </si>
  <si>
    <t>Michal Kopřiva</t>
  </si>
  <si>
    <t>Martin Handl</t>
  </si>
  <si>
    <t>Alois Kunc</t>
  </si>
  <si>
    <t>Michal Minařík</t>
  </si>
  <si>
    <t>Michal Šebek</t>
  </si>
  <si>
    <t>Verča Šedová</t>
  </si>
  <si>
    <t>Jiří Dražil</t>
  </si>
  <si>
    <t>Vašek Chládek</t>
  </si>
  <si>
    <t>Miloš Vávra</t>
  </si>
  <si>
    <t>???</t>
  </si>
  <si>
    <t>Hráč</t>
  </si>
  <si>
    <t>součet za Tým</t>
  </si>
  <si>
    <t>Luboš Raibl</t>
  </si>
  <si>
    <t>ž</t>
  </si>
  <si>
    <t>počet STRIKE za sebou</t>
  </si>
  <si>
    <t>5+</t>
  </si>
  <si>
    <t>Standa Fránek</t>
  </si>
  <si>
    <t>Adam Vaněrka</t>
  </si>
  <si>
    <t>Věrka Hlouchová</t>
  </si>
  <si>
    <t>Dušan Pukl</t>
  </si>
  <si>
    <t>Jiří Míšenský</t>
  </si>
  <si>
    <t>Filip Korčák</t>
  </si>
  <si>
    <t>Ondra Šumpich</t>
  </si>
  <si>
    <t>Christopher Fischer</t>
  </si>
  <si>
    <t>Dana Bušová</t>
  </si>
  <si>
    <t>Romana Fischer</t>
  </si>
  <si>
    <t>Pepa Opálka</t>
  </si>
  <si>
    <t>Honza Sýkora</t>
  </si>
  <si>
    <t>Tomáš Fojtík</t>
  </si>
  <si>
    <t>Lucie Kopřivová</t>
  </si>
  <si>
    <t>Sabina Valíčková</t>
  </si>
  <si>
    <t>Gabriela Kocourková</t>
  </si>
  <si>
    <t>hráči - seznam</t>
  </si>
  <si>
    <t>Vánoce = x2 :-)</t>
  </si>
  <si>
    <t>Zuzka Priedhorská</t>
  </si>
  <si>
    <t>Milan Potomský</t>
  </si>
  <si>
    <t>Marek Novotný</t>
  </si>
  <si>
    <t>turnaj</t>
  </si>
  <si>
    <t>suma</t>
  </si>
  <si>
    <t>David Novotný</t>
  </si>
  <si>
    <t>shozené</t>
  </si>
  <si>
    <t>parohy</t>
  </si>
  <si>
    <t>1. kolo Fidorka Cup v roce 2017 - Bowling Centrum Blansko - xx.x.2017</t>
  </si>
  <si>
    <t>Dominik Mlčoch</t>
  </si>
  <si>
    <t>Víťa Balák</t>
  </si>
  <si>
    <t>Pepa Kužel</t>
  </si>
  <si>
    <t>9. "Vánoční" kolo Fidorka Cup v roce 2017 - Bowling Centrum Blansko - 9.12.2017</t>
  </si>
  <si>
    <t>Jiří Hromek</t>
  </si>
  <si>
    <t>1. kolo Fidorka Cup v roce 2018 - Bowling Centrum Blansko - 25.3.2018</t>
  </si>
  <si>
    <t>Chris Fischer</t>
  </si>
  <si>
    <t>2. kolo Fidorka Cup v roce 2018 - Bowling Centrum Blansko - 22.4.2018</t>
  </si>
  <si>
    <t>Henzl Petr</t>
  </si>
  <si>
    <t>Láník Igor</t>
  </si>
  <si>
    <t>Trávníček Zdeněk</t>
  </si>
  <si>
    <t>Brokeš František</t>
  </si>
  <si>
    <t>Kšica Jan</t>
  </si>
  <si>
    <t>Schůt Ladislav</t>
  </si>
  <si>
    <t>Daněk Václav</t>
  </si>
  <si>
    <t>Pleticha Jaroslav</t>
  </si>
  <si>
    <t>Šolc Miloslav</t>
  </si>
  <si>
    <t>Urbánek Slávek</t>
  </si>
  <si>
    <t>Matuška Pavel</t>
  </si>
  <si>
    <t>Zelinka Jirka</t>
  </si>
  <si>
    <t>Pitaš Vladimír</t>
  </si>
  <si>
    <t>Skřipská Ema</t>
  </si>
  <si>
    <t>Zelinková Irenka</t>
  </si>
  <si>
    <t>Větrovský Jaromír</t>
  </si>
  <si>
    <t>Chovaneček Roman</t>
  </si>
  <si>
    <t>Pačinková Alena</t>
  </si>
  <si>
    <t>Brokešová Anička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</si>
</sst>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"/>
  </numFmts>
  <fonts count="52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name val="Arial CE"/>
      <family val="2"/>
    </font>
    <font>
      <b/>
      <u val="single"/>
      <sz val="16"/>
      <name val="Arial CE"/>
      <family val="2"/>
    </font>
    <font>
      <sz val="10"/>
      <color indexed="11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20"/>
      <color indexed="10"/>
      <name val="Arial CE"/>
      <family val="2"/>
    </font>
    <font>
      <b/>
      <sz val="10"/>
      <color indexed="10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b/>
      <sz val="20"/>
      <color indexed="12"/>
      <name val="Arial CE"/>
      <family val="2"/>
    </font>
    <font>
      <b/>
      <sz val="10"/>
      <color indexed="12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b/>
      <sz val="8"/>
      <name val="Arial"/>
      <family val="2"/>
    </font>
    <font>
      <b/>
      <sz val="7"/>
      <name val="Arial CE"/>
      <family val="0"/>
    </font>
    <font>
      <b/>
      <i/>
      <sz val="10"/>
      <color indexed="9"/>
      <name val="Arial CE"/>
      <family val="2"/>
    </font>
    <font>
      <sz val="10"/>
      <color indexed="9"/>
      <name val="Arial CE"/>
      <family val="2"/>
    </font>
    <font>
      <b/>
      <i/>
      <sz val="8"/>
      <name val="Arial CE"/>
      <family val="0"/>
    </font>
    <font>
      <b/>
      <i/>
      <sz val="9"/>
      <name val="Arial CE"/>
      <family val="0"/>
    </font>
    <font>
      <b/>
      <i/>
      <sz val="7"/>
      <name val="Arial CE"/>
      <family val="0"/>
    </font>
    <font>
      <b/>
      <i/>
      <sz val="10"/>
      <color indexed="11"/>
      <name val="Arial CE"/>
      <family val="0"/>
    </font>
    <font>
      <b/>
      <sz val="8"/>
      <color indexed="10"/>
      <name val="Arial CE"/>
      <family val="0"/>
    </font>
    <font>
      <sz val="10"/>
      <color indexed="22"/>
      <name val="Arial CE"/>
      <family val="0"/>
    </font>
    <font>
      <sz val="8"/>
      <name val="Tahoma"/>
      <family val="2"/>
    </font>
    <font>
      <b/>
      <sz val="8"/>
      <color rgb="FFFF0000"/>
      <name val="Arial CE"/>
      <family val="0"/>
    </font>
    <font>
      <sz val="10"/>
      <color theme="0" tint="-0.149959996342659"/>
      <name val="Arial CE"/>
      <family val="0"/>
    </font>
    <font>
      <sz val="10"/>
      <color theme="0"/>
      <name val="Arial CE"/>
      <family val="0"/>
    </font>
    <font>
      <b/>
      <i/>
      <sz val="10"/>
      <color theme="0"/>
      <name val="Arial CE"/>
      <family val="0"/>
    </font>
    <font>
      <b/>
      <sz val="8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19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24" fillId="0" borderId="0" xfId="0" applyFont="1" applyAlignment="1" applyProtection="1">
      <alignment horizontal="center"/>
      <protection/>
    </xf>
    <xf numFmtId="49" fontId="24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0" fontId="19" fillId="24" borderId="0" xfId="0" applyFont="1" applyFill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" fillId="0" borderId="0" xfId="46" applyAlignment="1">
      <alignment horizontal="center"/>
      <protection/>
    </xf>
    <xf numFmtId="0" fontId="1" fillId="0" borderId="0" xfId="46">
      <alignment/>
      <protection/>
    </xf>
    <xf numFmtId="0" fontId="33" fillId="0" borderId="0" xfId="46" applyFont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25" fillId="0" borderId="10" xfId="0" applyFont="1" applyBorder="1" applyAlignment="1" applyProtection="1">
      <alignment horizontal="center" vertical="center"/>
      <protection/>
    </xf>
    <xf numFmtId="0" fontId="25" fillId="0" borderId="11" xfId="0" applyFont="1" applyBorder="1" applyAlignment="1" applyProtection="1">
      <alignment horizontal="center" vertical="center"/>
      <protection/>
    </xf>
    <xf numFmtId="0" fontId="26" fillId="0" borderId="11" xfId="0" applyFont="1" applyBorder="1" applyAlignment="1" applyProtection="1">
      <alignment horizontal="center" vertical="center"/>
      <protection/>
    </xf>
    <xf numFmtId="0" fontId="26" fillId="0" borderId="11" xfId="0" applyFont="1" applyBorder="1" applyAlignment="1" applyProtection="1">
      <alignment horizontal="center" vertical="center" wrapText="1"/>
      <protection/>
    </xf>
    <xf numFmtId="1" fontId="26" fillId="0" borderId="11" xfId="0" applyNumberFormat="1" applyFont="1" applyBorder="1" applyAlignment="1" applyProtection="1">
      <alignment horizontal="center" vertical="center" wrapText="1"/>
      <protection/>
    </xf>
    <xf numFmtId="0" fontId="28" fillId="25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center"/>
      <protection/>
    </xf>
    <xf numFmtId="0" fontId="29" fillId="0" borderId="12" xfId="0" applyFont="1" applyBorder="1" applyAlignment="1" applyProtection="1">
      <alignment horizontal="center"/>
      <protection/>
    </xf>
    <xf numFmtId="0" fontId="30" fillId="0" borderId="12" xfId="0" applyFont="1" applyBorder="1" applyAlignment="1" applyProtection="1">
      <alignment horizontal="center"/>
      <protection/>
    </xf>
    <xf numFmtId="1" fontId="29" fillId="0" borderId="12" xfId="0" applyNumberFormat="1" applyFon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32" fillId="25" borderId="0" xfId="0" applyFont="1" applyFill="1" applyBorder="1" applyAlignment="1" applyProtection="1">
      <alignment horizontal="center"/>
      <protection/>
    </xf>
    <xf numFmtId="0" fontId="32" fillId="25" borderId="0" xfId="0" applyFont="1" applyFill="1" applyBorder="1" applyAlignment="1" applyProtection="1">
      <alignment horizontal="center"/>
      <protection/>
    </xf>
    <xf numFmtId="0" fontId="1" fillId="0" borderId="0" xfId="46" applyFont="1" applyBorder="1" applyAlignment="1">
      <alignment horizontal="center"/>
      <protection/>
    </xf>
    <xf numFmtId="0" fontId="37" fillId="0" borderId="0" xfId="0" applyFont="1" applyFill="1" applyAlignment="1" applyProtection="1">
      <alignment horizontal="center"/>
      <protection/>
    </xf>
    <xf numFmtId="0" fontId="38" fillId="0" borderId="0" xfId="0" applyFont="1" applyAlignment="1" applyProtection="1">
      <alignment horizontal="center"/>
      <protection/>
    </xf>
    <xf numFmtId="0" fontId="39" fillId="0" borderId="0" xfId="0" applyFont="1" applyAlignment="1" applyProtection="1">
      <alignment horizontal="center"/>
      <protection/>
    </xf>
    <xf numFmtId="0" fontId="38" fillId="0" borderId="0" xfId="0" applyFont="1" applyAlignment="1">
      <alignment horizontal="center"/>
    </xf>
    <xf numFmtId="0" fontId="39" fillId="0" borderId="0" xfId="0" applyFont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15" borderId="14" xfId="0" applyFill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15" borderId="14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46" applyFont="1" applyBorder="1" applyAlignment="1">
      <alignment horizontal="center"/>
      <protection/>
    </xf>
    <xf numFmtId="0" fontId="0" fillId="0" borderId="0" xfId="0" applyBorder="1" applyAlignment="1">
      <alignment/>
    </xf>
    <xf numFmtId="164" fontId="19" fillId="0" borderId="0" xfId="0" applyNumberFormat="1" applyFont="1" applyBorder="1" applyAlignment="1">
      <alignment horizontal="center"/>
    </xf>
    <xf numFmtId="0" fontId="1" fillId="0" borderId="0" xfId="46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1" fillId="0" borderId="0" xfId="46" applyFont="1" applyFill="1" applyBorder="1" applyAlignment="1">
      <alignment horizontal="center"/>
      <protection/>
    </xf>
    <xf numFmtId="0" fontId="0" fillId="0" borderId="0" xfId="46" applyFont="1" applyBorder="1" applyAlignment="1">
      <alignment horizontal="center"/>
      <protection/>
    </xf>
    <xf numFmtId="0" fontId="33" fillId="0" borderId="15" xfId="46" applyFont="1" applyBorder="1" applyAlignment="1">
      <alignment horizontal="center"/>
      <protection/>
    </xf>
    <xf numFmtId="0" fontId="33" fillId="0" borderId="16" xfId="46" applyFont="1" applyBorder="1" applyAlignment="1">
      <alignment horizontal="center"/>
      <protection/>
    </xf>
    <xf numFmtId="0" fontId="34" fillId="0" borderId="17" xfId="46" applyFont="1" applyBorder="1" applyAlignment="1">
      <alignment horizontal="center"/>
      <protection/>
    </xf>
    <xf numFmtId="0" fontId="35" fillId="0" borderId="18" xfId="46" applyFont="1" applyBorder="1" applyAlignment="1">
      <alignment horizontal="center" vertical="center"/>
      <protection/>
    </xf>
    <xf numFmtId="0" fontId="36" fillId="0" borderId="19" xfId="46" applyFont="1" applyBorder="1" applyAlignment="1">
      <alignment horizontal="center"/>
      <protection/>
    </xf>
    <xf numFmtId="0" fontId="36" fillId="0" borderId="20" xfId="46" applyFont="1" applyBorder="1" applyAlignment="1">
      <alignment horizontal="center"/>
      <protection/>
    </xf>
    <xf numFmtId="0" fontId="36" fillId="0" borderId="21" xfId="46" applyFont="1" applyBorder="1" applyAlignment="1">
      <alignment horizontal="center"/>
      <protection/>
    </xf>
    <xf numFmtId="0" fontId="1" fillId="0" borderId="0" xfId="46" applyBorder="1" applyAlignment="1">
      <alignment horizontal="center"/>
      <protection/>
    </xf>
    <xf numFmtId="0" fontId="1" fillId="0" borderId="22" xfId="46" applyBorder="1" applyAlignment="1">
      <alignment horizontal="center"/>
      <protection/>
    </xf>
    <xf numFmtId="0" fontId="0" fillId="0" borderId="23" xfId="46" applyFont="1" applyBorder="1" applyAlignment="1">
      <alignment horizontal="center"/>
      <protection/>
    </xf>
    <xf numFmtId="0" fontId="1" fillId="0" borderId="23" xfId="46" applyBorder="1" applyAlignment="1">
      <alignment horizontal="center"/>
      <protection/>
    </xf>
    <xf numFmtId="0" fontId="1" fillId="0" borderId="24" xfId="46" applyBorder="1" applyAlignment="1">
      <alignment horizontal="center"/>
      <protection/>
    </xf>
    <xf numFmtId="0" fontId="1" fillId="0" borderId="25" xfId="46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47" fillId="0" borderId="0" xfId="0" applyFont="1" applyAlignment="1" applyProtection="1">
      <alignment horizontal="right"/>
      <protection/>
    </xf>
    <xf numFmtId="0" fontId="19" fillId="26" borderId="0" xfId="0" applyFont="1" applyFill="1" applyBorder="1" applyAlignment="1">
      <alignment horizontal="center"/>
    </xf>
    <xf numFmtId="0" fontId="19" fillId="27" borderId="0" xfId="0" applyFont="1" applyFill="1" applyBorder="1" applyAlignment="1">
      <alignment horizontal="center"/>
    </xf>
    <xf numFmtId="0" fontId="19" fillId="28" borderId="0" xfId="0" applyFont="1" applyFill="1" applyBorder="1" applyAlignment="1">
      <alignment horizontal="center"/>
    </xf>
    <xf numFmtId="0" fontId="0" fillId="29" borderId="0" xfId="0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15" borderId="26" xfId="0" applyFill="1" applyBorder="1" applyAlignment="1" applyProtection="1">
      <alignment horizontal="center"/>
      <protection/>
    </xf>
    <xf numFmtId="0" fontId="0" fillId="15" borderId="27" xfId="0" applyFill="1" applyBorder="1" applyAlignment="1" applyProtection="1">
      <alignment horizontal="center"/>
      <protection/>
    </xf>
    <xf numFmtId="0" fontId="48" fillId="0" borderId="0" xfId="0" applyFont="1" applyAlignment="1" applyProtection="1">
      <alignment horizontal="center"/>
      <protection/>
    </xf>
    <xf numFmtId="0" fontId="1" fillId="0" borderId="23" xfId="46" applyFont="1" applyBorder="1" applyAlignment="1">
      <alignment horizontal="center"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>
      <alignment horizontal="center"/>
    </xf>
    <xf numFmtId="0" fontId="49" fillId="30" borderId="26" xfId="0" applyFont="1" applyFill="1" applyBorder="1" applyAlignment="1" applyProtection="1">
      <alignment horizontal="center"/>
      <protection/>
    </xf>
    <xf numFmtId="0" fontId="49" fillId="30" borderId="14" xfId="0" applyFont="1" applyFill="1" applyBorder="1" applyAlignment="1" applyProtection="1">
      <alignment horizontal="center"/>
      <protection/>
    </xf>
    <xf numFmtId="0" fontId="49" fillId="30" borderId="27" xfId="0" applyFont="1" applyFill="1" applyBorder="1" applyAlignment="1" applyProtection="1">
      <alignment horizontal="center"/>
      <protection/>
    </xf>
    <xf numFmtId="0" fontId="49" fillId="30" borderId="14" xfId="0" applyFont="1" applyFill="1" applyBorder="1" applyAlignment="1" applyProtection="1">
      <alignment horizontal="center"/>
      <protection locked="0"/>
    </xf>
    <xf numFmtId="0" fontId="49" fillId="31" borderId="14" xfId="0" applyFont="1" applyFill="1" applyBorder="1" applyAlignment="1" applyProtection="1">
      <alignment horizontal="center"/>
      <protection locked="0"/>
    </xf>
    <xf numFmtId="0" fontId="49" fillId="31" borderId="0" xfId="0" applyFont="1" applyFill="1" applyBorder="1" applyAlignment="1" applyProtection="1">
      <alignment horizontal="center"/>
      <protection locked="0"/>
    </xf>
    <xf numFmtId="0" fontId="49" fillId="31" borderId="0" xfId="0" applyFont="1" applyFill="1" applyAlignment="1" applyProtection="1">
      <alignment horizontal="center"/>
      <protection/>
    </xf>
    <xf numFmtId="0" fontId="49" fillId="31" borderId="0" xfId="0" applyFont="1" applyFill="1" applyAlignment="1">
      <alignment horizontal="center"/>
    </xf>
    <xf numFmtId="0" fontId="22" fillId="0" borderId="0" xfId="0" applyFont="1" applyAlignment="1" applyProtection="1">
      <alignment horizontal="center"/>
      <protection/>
    </xf>
    <xf numFmtId="0" fontId="38" fillId="0" borderId="0" xfId="0" applyFont="1" applyAlignment="1" applyProtection="1">
      <alignment horizontal="center"/>
      <protection/>
    </xf>
    <xf numFmtId="0" fontId="40" fillId="0" borderId="10" xfId="0" applyFont="1" applyBorder="1" applyAlignment="1" applyProtection="1">
      <alignment horizontal="center" vertical="center"/>
      <protection/>
    </xf>
    <xf numFmtId="0" fontId="40" fillId="0" borderId="11" xfId="0" applyFont="1" applyBorder="1" applyAlignment="1" applyProtection="1">
      <alignment horizontal="center" vertical="center"/>
      <protection/>
    </xf>
    <xf numFmtId="0" fontId="41" fillId="0" borderId="11" xfId="0" applyFont="1" applyBorder="1" applyAlignment="1" applyProtection="1">
      <alignment horizontal="center" vertical="center"/>
      <protection/>
    </xf>
    <xf numFmtId="0" fontId="41" fillId="0" borderId="11" xfId="0" applyFont="1" applyBorder="1" applyAlignment="1" applyProtection="1">
      <alignment horizontal="center" vertical="center" wrapText="1"/>
      <protection/>
    </xf>
    <xf numFmtId="1" fontId="41" fillId="0" borderId="11" xfId="0" applyNumberFormat="1" applyFont="1" applyBorder="1" applyAlignment="1" applyProtection="1">
      <alignment horizontal="center" vertical="center" wrapText="1"/>
      <protection/>
    </xf>
    <xf numFmtId="0" fontId="50" fillId="31" borderId="14" xfId="0" applyFont="1" applyFill="1" applyBorder="1" applyAlignment="1" applyProtection="1">
      <alignment horizontal="center"/>
      <protection/>
    </xf>
    <xf numFmtId="0" fontId="50" fillId="31" borderId="0" xfId="0" applyFont="1" applyFill="1" applyBorder="1" applyAlignment="1" applyProtection="1">
      <alignment horizontal="center"/>
      <protection/>
    </xf>
    <xf numFmtId="0" fontId="42" fillId="0" borderId="0" xfId="0" applyFont="1" applyFill="1" applyAlignment="1" applyProtection="1">
      <alignment horizontal="center"/>
      <protection/>
    </xf>
    <xf numFmtId="0" fontId="43" fillId="0" borderId="0" xfId="0" applyFont="1" applyAlignment="1" applyProtection="1">
      <alignment horizontal="center"/>
      <protection/>
    </xf>
    <xf numFmtId="0" fontId="22" fillId="0" borderId="0" xfId="0" applyFont="1" applyAlignment="1">
      <alignment/>
    </xf>
    <xf numFmtId="0" fontId="50" fillId="31" borderId="14" xfId="0" applyFont="1" applyFill="1" applyBorder="1" applyAlignment="1" applyProtection="1">
      <alignment horizontal="center"/>
      <protection locked="0"/>
    </xf>
    <xf numFmtId="0" fontId="50" fillId="31" borderId="0" xfId="0" applyFont="1" applyFill="1" applyBorder="1" applyAlignment="1" applyProtection="1">
      <alignment horizontal="center"/>
      <protection locked="0"/>
    </xf>
    <xf numFmtId="0" fontId="31" fillId="25" borderId="28" xfId="0" applyFont="1" applyFill="1" applyBorder="1" applyAlignment="1" applyProtection="1">
      <alignment horizontal="center" vertical="center"/>
      <protection/>
    </xf>
    <xf numFmtId="0" fontId="29" fillId="0" borderId="29" xfId="0" applyFont="1" applyBorder="1" applyAlignment="1" applyProtection="1">
      <alignment horizont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0" fontId="49" fillId="30" borderId="14" xfId="0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16" xfId="46" applyFont="1" applyBorder="1" applyAlignment="1">
      <alignment horizontal="center" vertical="center"/>
      <protection/>
    </xf>
    <xf numFmtId="0" fontId="19" fillId="0" borderId="18" xfId="46" applyFont="1" applyBorder="1" applyAlignment="1">
      <alignment horizontal="center" vertical="center"/>
      <protection/>
    </xf>
    <xf numFmtId="0" fontId="34" fillId="0" borderId="16" xfId="46" applyFont="1" applyBorder="1" applyAlignment="1">
      <alignment horizontal="center"/>
      <protection/>
    </xf>
    <xf numFmtId="0" fontId="34" fillId="0" borderId="30" xfId="46" applyFont="1" applyBorder="1" applyAlignment="1">
      <alignment horizontal="center"/>
      <protection/>
    </xf>
    <xf numFmtId="0" fontId="0" fillId="15" borderId="14" xfId="0" applyFill="1" applyBorder="1" applyAlignment="1" applyProtection="1">
      <alignment horizontal="center"/>
      <protection/>
    </xf>
    <xf numFmtId="0" fontId="0" fillId="15" borderId="14" xfId="0" applyFont="1" applyFill="1" applyBorder="1" applyAlignment="1" applyProtection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celkově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56">
    <dxf>
      <fill>
        <patternFill patternType="solid">
          <fgColor indexed="33"/>
          <bgColor indexed="14"/>
        </patternFill>
      </fill>
    </dxf>
    <dxf>
      <font>
        <b/>
        <i val="0"/>
        <color indexed="10"/>
      </font>
    </dxf>
    <dxf>
      <font>
        <b/>
        <i/>
        <color indexed="12"/>
      </font>
    </dxf>
    <dxf>
      <font>
        <b/>
        <i val="0"/>
      </font>
      <fill>
        <patternFill patternType="solid">
          <fgColor indexed="51"/>
          <bgColor indexed="50"/>
        </patternFill>
      </fill>
    </dxf>
    <dxf>
      <font>
        <b/>
        <i val="0"/>
      </font>
      <fill>
        <patternFill patternType="solid">
          <fgColor indexed="35"/>
          <bgColor indexed="15"/>
        </patternFill>
      </fill>
    </dxf>
    <dxf>
      <font>
        <b/>
        <i val="0"/>
      </font>
      <fill>
        <patternFill patternType="solid">
          <fgColor indexed="34"/>
          <bgColor indexed="13"/>
        </patternFill>
      </fill>
    </dxf>
    <dxf>
      <font>
        <b val="0"/>
        <strike val="0"/>
        <color indexed="9"/>
      </font>
    </dxf>
    <dxf>
      <fill>
        <patternFill patternType="solid">
          <fgColor indexed="33"/>
          <bgColor indexed="14"/>
        </patternFill>
      </fill>
    </dxf>
    <dxf>
      <font>
        <b/>
        <i val="0"/>
        <color indexed="10"/>
      </font>
    </dxf>
    <dxf>
      <font>
        <b/>
        <i/>
        <color indexed="12"/>
      </font>
    </dxf>
    <dxf>
      <font>
        <b/>
        <i val="0"/>
      </font>
      <fill>
        <patternFill patternType="solid">
          <fgColor indexed="51"/>
          <bgColor indexed="50"/>
        </patternFill>
      </fill>
    </dxf>
    <dxf>
      <font>
        <b/>
        <i val="0"/>
      </font>
      <fill>
        <patternFill patternType="solid">
          <fgColor indexed="35"/>
          <bgColor indexed="15"/>
        </patternFill>
      </fill>
    </dxf>
    <dxf>
      <font>
        <b/>
        <i val="0"/>
      </font>
      <fill>
        <patternFill patternType="solid">
          <fgColor indexed="34"/>
          <bgColor indexed="13"/>
        </patternFill>
      </fill>
    </dxf>
    <dxf>
      <font>
        <b val="0"/>
        <strike val="0"/>
        <color indexed="9"/>
      </font>
    </dxf>
    <dxf>
      <fill>
        <patternFill patternType="solid">
          <fgColor indexed="33"/>
          <bgColor indexed="14"/>
        </patternFill>
      </fill>
    </dxf>
    <dxf>
      <font>
        <b/>
        <i val="0"/>
        <color indexed="10"/>
      </font>
    </dxf>
    <dxf>
      <font>
        <b/>
        <i/>
        <color indexed="12"/>
      </font>
    </dxf>
    <dxf>
      <font>
        <b/>
        <i val="0"/>
      </font>
      <fill>
        <patternFill patternType="solid">
          <fgColor indexed="51"/>
          <bgColor indexed="50"/>
        </patternFill>
      </fill>
    </dxf>
    <dxf>
      <font>
        <b/>
        <i val="0"/>
      </font>
      <fill>
        <patternFill patternType="solid">
          <fgColor indexed="35"/>
          <bgColor indexed="15"/>
        </patternFill>
      </fill>
    </dxf>
    <dxf>
      <font>
        <b/>
        <i val="0"/>
      </font>
      <fill>
        <patternFill patternType="solid">
          <fgColor indexed="34"/>
          <bgColor indexed="13"/>
        </patternFill>
      </fill>
    </dxf>
    <dxf>
      <font>
        <b val="0"/>
        <strike val="0"/>
        <color indexed="9"/>
      </font>
    </dxf>
    <dxf>
      <fill>
        <patternFill patternType="solid">
          <fgColor indexed="33"/>
          <bgColor indexed="14"/>
        </patternFill>
      </fill>
    </dxf>
    <dxf>
      <font>
        <b/>
        <i val="0"/>
        <color indexed="10"/>
      </font>
    </dxf>
    <dxf>
      <font>
        <b/>
        <i/>
        <color indexed="12"/>
      </font>
    </dxf>
    <dxf>
      <font>
        <b/>
        <i val="0"/>
      </font>
      <fill>
        <patternFill patternType="solid">
          <fgColor indexed="51"/>
          <bgColor indexed="50"/>
        </patternFill>
      </fill>
    </dxf>
    <dxf>
      <font>
        <b/>
        <i val="0"/>
      </font>
      <fill>
        <patternFill patternType="solid">
          <fgColor indexed="35"/>
          <bgColor indexed="15"/>
        </patternFill>
      </fill>
    </dxf>
    <dxf>
      <font>
        <b/>
        <i val="0"/>
      </font>
      <fill>
        <patternFill patternType="solid">
          <fgColor indexed="34"/>
          <bgColor indexed="13"/>
        </patternFill>
      </fill>
    </dxf>
    <dxf>
      <font>
        <b val="0"/>
        <strike val="0"/>
        <color indexed="9"/>
      </font>
    </dxf>
    <dxf>
      <fill>
        <patternFill patternType="solid">
          <fgColor indexed="33"/>
          <bgColor indexed="14"/>
        </patternFill>
      </fill>
    </dxf>
    <dxf>
      <font>
        <b/>
        <i val="0"/>
        <color indexed="10"/>
      </font>
    </dxf>
    <dxf>
      <font>
        <b/>
        <i/>
        <color indexed="12"/>
      </font>
    </dxf>
    <dxf>
      <font>
        <b/>
        <i val="0"/>
      </font>
      <fill>
        <patternFill patternType="solid">
          <fgColor indexed="51"/>
          <bgColor indexed="50"/>
        </patternFill>
      </fill>
    </dxf>
    <dxf>
      <font>
        <b/>
        <i val="0"/>
      </font>
      <fill>
        <patternFill patternType="solid">
          <fgColor indexed="35"/>
          <bgColor indexed="15"/>
        </patternFill>
      </fill>
    </dxf>
    <dxf>
      <font>
        <b/>
        <i val="0"/>
      </font>
      <fill>
        <patternFill patternType="solid">
          <fgColor indexed="34"/>
          <bgColor indexed="13"/>
        </patternFill>
      </fill>
    </dxf>
    <dxf>
      <font>
        <b val="0"/>
        <strike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/>
        <i val="0"/>
        <color indexed="8"/>
      </font>
      <fill>
        <patternFill patternType="solid">
          <fgColor indexed="51"/>
          <bgColor indexed="50"/>
        </patternFill>
      </fill>
    </dxf>
    <dxf>
      <font>
        <b/>
        <i val="0"/>
        <color indexed="8"/>
      </font>
      <fill>
        <patternFill patternType="solid">
          <fgColor indexed="35"/>
          <bgColor indexed="15"/>
        </patternFill>
      </fill>
    </dxf>
    <dxf>
      <font>
        <b/>
        <i val="0"/>
        <strike val="0"/>
        <color indexed="8"/>
      </font>
      <fill>
        <patternFill patternType="solid">
          <fgColor indexed="34"/>
          <bgColor indexed="13"/>
        </patternFill>
      </fill>
    </dxf>
    <dxf>
      <fill>
        <patternFill patternType="solid">
          <fgColor indexed="33"/>
          <bgColor indexed="14"/>
        </patternFill>
      </fill>
    </dxf>
    <dxf>
      <font>
        <b/>
        <i val="0"/>
        <color indexed="10"/>
      </font>
    </dxf>
    <dxf>
      <font>
        <b/>
        <i/>
        <color indexed="12"/>
      </font>
    </dxf>
    <dxf>
      <font>
        <b/>
        <i val="0"/>
      </font>
      <fill>
        <patternFill patternType="solid">
          <fgColor indexed="51"/>
          <bgColor indexed="50"/>
        </patternFill>
      </fill>
    </dxf>
    <dxf>
      <font>
        <b/>
        <i val="0"/>
      </font>
      <fill>
        <patternFill patternType="solid">
          <fgColor indexed="35"/>
          <bgColor indexed="15"/>
        </patternFill>
      </fill>
    </dxf>
    <dxf>
      <font>
        <b/>
        <i val="0"/>
      </font>
      <fill>
        <patternFill patternType="solid">
          <fgColor indexed="34"/>
          <bgColor indexed="13"/>
        </patternFill>
      </fill>
    </dxf>
    <dxf>
      <font>
        <b val="0"/>
        <strike val="0"/>
        <color indexed="9"/>
      </font>
    </dxf>
    <dxf>
      <font>
        <b val="0"/>
        <strike val="0"/>
        <color rgb="FFFFFFFF"/>
      </font>
      <border/>
    </dxf>
    <dxf>
      <font>
        <b/>
        <i val="0"/>
      </font>
      <fill>
        <patternFill patternType="solid">
          <fgColor rgb="FFFFFF00"/>
          <bgColor rgb="FFFFFF00"/>
        </patternFill>
      </fill>
      <border/>
    </dxf>
    <dxf>
      <font>
        <b/>
        <i val="0"/>
      </font>
      <fill>
        <patternFill patternType="solid">
          <fgColor rgb="FF00FFFF"/>
          <bgColor rgb="FF00FFFF"/>
        </patternFill>
      </fill>
      <border/>
    </dxf>
    <dxf>
      <font>
        <b/>
        <i val="0"/>
      </font>
      <fill>
        <patternFill patternType="solid">
          <fgColor rgb="FFFFCC00"/>
          <bgColor rgb="FF99CC00"/>
        </patternFill>
      </fill>
      <border/>
    </dxf>
    <dxf>
      <font>
        <b/>
        <i/>
        <color rgb="FF0000FF"/>
      </font>
      <border/>
    </dxf>
    <dxf>
      <font>
        <b/>
        <i val="0"/>
        <color rgb="FFFF0000"/>
      </font>
      <border/>
    </dxf>
    <dxf>
      <font>
        <b/>
        <i val="0"/>
        <strike val="0"/>
        <color rgb="FF000000"/>
      </font>
      <fill>
        <patternFill patternType="solid">
          <fgColor rgb="FFFFFF00"/>
          <bgColor rgb="FFFFFF00"/>
        </patternFill>
      </fill>
      <border/>
    </dxf>
    <dxf>
      <font>
        <b/>
        <i val="0"/>
        <color rgb="FF000000"/>
      </font>
      <fill>
        <patternFill patternType="solid">
          <fgColor rgb="FF00FFFF"/>
          <bgColor rgb="FF00FFFF"/>
        </patternFill>
      </fill>
      <border/>
    </dxf>
    <dxf>
      <font>
        <b/>
        <i val="0"/>
        <color rgb="FF000000"/>
      </font>
      <fill>
        <patternFill patternType="solid">
          <fgColor rgb="FFFFCC00"/>
          <bgColor rgb="FF99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10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3.75390625" style="1" customWidth="1"/>
    <col min="2" max="2" width="14.00390625" style="2" customWidth="1"/>
    <col min="3" max="3" width="16.375" style="0" customWidth="1"/>
    <col min="7" max="7" width="20.25390625" style="1" bestFit="1" customWidth="1"/>
  </cols>
  <sheetData>
    <row r="1" spans="1:8" ht="12.75">
      <c r="A1" s="3" t="s">
        <v>35</v>
      </c>
      <c r="B1" s="4" t="s">
        <v>0</v>
      </c>
      <c r="F1" s="52"/>
      <c r="G1" s="53" t="s">
        <v>116</v>
      </c>
      <c r="H1" s="52"/>
    </row>
    <row r="2" spans="1:8" ht="12.75">
      <c r="A2" s="1" t="s">
        <v>44</v>
      </c>
      <c r="B2" s="2">
        <f aca="true" ca="1" t="shared" si="0" ref="B2:B25">RAND()</f>
        <v>0.9179809455167887</v>
      </c>
      <c r="F2" s="52"/>
      <c r="G2" s="56" t="s">
        <v>93</v>
      </c>
      <c r="H2" s="52"/>
    </row>
    <row r="3" spans="1:8" ht="12.75">
      <c r="A3" s="1" t="s">
        <v>53</v>
      </c>
      <c r="B3" s="2">
        <f ca="1" t="shared" si="0"/>
        <v>0.03019053241036218</v>
      </c>
      <c r="F3" s="52"/>
      <c r="G3" s="1" t="s">
        <v>101</v>
      </c>
      <c r="H3" s="52"/>
    </row>
    <row r="4" spans="1:8" ht="12.75">
      <c r="A4" s="1" t="s">
        <v>46</v>
      </c>
      <c r="B4" s="2">
        <f ca="1" t="shared" si="0"/>
        <v>0.5147885593198129</v>
      </c>
      <c r="F4" s="52"/>
      <c r="G4" s="55" t="s">
        <v>53</v>
      </c>
      <c r="H4" s="52"/>
    </row>
    <row r="5" spans="1:8" ht="12.75">
      <c r="A5" s="1" t="s">
        <v>47</v>
      </c>
      <c r="B5" s="2">
        <f ca="1" t="shared" si="0"/>
        <v>0.14575590571518604</v>
      </c>
      <c r="F5" s="52"/>
      <c r="G5" s="54" t="s">
        <v>61</v>
      </c>
      <c r="H5" s="52"/>
    </row>
    <row r="6" spans="1:8" ht="12.75">
      <c r="A6" s="1" t="s">
        <v>105</v>
      </c>
      <c r="B6" s="2">
        <f ca="1" t="shared" si="0"/>
        <v>0.8629659783921133</v>
      </c>
      <c r="F6" s="52"/>
      <c r="G6" s="56" t="s">
        <v>86</v>
      </c>
      <c r="H6" s="52"/>
    </row>
    <row r="7" spans="1:8" ht="12.75">
      <c r="A7" s="1" t="s">
        <v>37</v>
      </c>
      <c r="B7" s="2">
        <f ca="1" t="shared" si="0"/>
        <v>0.2675135886264792</v>
      </c>
      <c r="F7" s="52"/>
      <c r="G7" s="56" t="s">
        <v>82</v>
      </c>
      <c r="H7" s="52"/>
    </row>
    <row r="8" spans="1:8" ht="12.75">
      <c r="A8" s="1" t="s">
        <v>62</v>
      </c>
      <c r="B8" s="2">
        <f ca="1" t="shared" si="0"/>
        <v>0.2915110610044396</v>
      </c>
      <c r="F8" s="52"/>
      <c r="G8" s="1" t="s">
        <v>108</v>
      </c>
      <c r="H8" s="52"/>
    </row>
    <row r="9" spans="1:8" ht="12.75">
      <c r="A9" s="1" t="s">
        <v>108</v>
      </c>
      <c r="B9" s="2">
        <f ca="1" t="shared" si="0"/>
        <v>0.3683714461745877</v>
      </c>
      <c r="F9" s="52"/>
      <c r="G9" s="55" t="s">
        <v>56</v>
      </c>
      <c r="H9" s="52"/>
    </row>
    <row r="10" spans="1:8" ht="12.75">
      <c r="A10" s="1" t="s">
        <v>120</v>
      </c>
      <c r="B10" s="2">
        <f ca="1" t="shared" si="0"/>
        <v>0.6353920233080963</v>
      </c>
      <c r="F10" s="52"/>
      <c r="G10" s="1" t="s">
        <v>123</v>
      </c>
      <c r="H10" s="52"/>
    </row>
    <row r="11" spans="1:8" ht="12.75">
      <c r="A11" s="1" t="s">
        <v>49</v>
      </c>
      <c r="B11" s="2">
        <f ca="1" t="shared" si="0"/>
        <v>0.693590920747277</v>
      </c>
      <c r="F11" s="52"/>
      <c r="G11" s="1" t="s">
        <v>127</v>
      </c>
      <c r="H11" s="52"/>
    </row>
    <row r="12" spans="1:8" ht="12.75">
      <c r="A12" s="1" t="s">
        <v>48</v>
      </c>
      <c r="B12" s="2">
        <f ca="1" t="shared" si="0"/>
        <v>0.21136450886318348</v>
      </c>
      <c r="F12" s="52"/>
      <c r="G12" s="1" t="s">
        <v>103</v>
      </c>
      <c r="H12" s="52"/>
    </row>
    <row r="13" spans="1:8" ht="12.75">
      <c r="A13" s="1" t="s">
        <v>106</v>
      </c>
      <c r="B13" s="2">
        <f ca="1" t="shared" si="0"/>
        <v>0.2450216016057123</v>
      </c>
      <c r="F13" s="52"/>
      <c r="G13" s="55" t="s">
        <v>49</v>
      </c>
      <c r="H13" s="52"/>
    </row>
    <row r="14" spans="1:8" ht="12.75">
      <c r="A14" s="1" t="s">
        <v>66</v>
      </c>
      <c r="B14" s="2">
        <f ca="1" t="shared" si="0"/>
        <v>0.9108639005165813</v>
      </c>
      <c r="F14" s="52"/>
      <c r="G14" s="1" t="s">
        <v>105</v>
      </c>
      <c r="H14" s="52"/>
    </row>
    <row r="15" spans="1:8" ht="12.75">
      <c r="A15" s="1" t="s">
        <v>102</v>
      </c>
      <c r="B15" s="2">
        <f ca="1" t="shared" si="0"/>
        <v>0.3526464510264935</v>
      </c>
      <c r="F15" s="52"/>
      <c r="G15" s="1" t="s">
        <v>115</v>
      </c>
      <c r="H15" s="52"/>
    </row>
    <row r="16" spans="1:8" ht="12.75">
      <c r="A16" s="1" t="s">
        <v>52</v>
      </c>
      <c r="B16" s="2">
        <f ca="1" t="shared" si="0"/>
        <v>0.09747724366320343</v>
      </c>
      <c r="F16" s="52"/>
      <c r="G16" s="55" t="s">
        <v>48</v>
      </c>
      <c r="H16" s="52"/>
    </row>
    <row r="17" spans="1:8" ht="12.75">
      <c r="A17" s="1" t="s">
        <v>107</v>
      </c>
      <c r="B17" s="2">
        <f ca="1" t="shared" si="0"/>
        <v>0.3329233366254247</v>
      </c>
      <c r="F17" s="52"/>
      <c r="G17" s="54" t="s">
        <v>63</v>
      </c>
      <c r="H17" s="52"/>
    </row>
    <row r="18" spans="1:8" ht="12.75">
      <c r="A18" s="1" t="s">
        <v>109</v>
      </c>
      <c r="B18" s="2">
        <f ca="1" t="shared" si="0"/>
        <v>0.04758797054421127</v>
      </c>
      <c r="F18" s="52"/>
      <c r="G18" s="54" t="s">
        <v>72</v>
      </c>
      <c r="H18" s="52"/>
    </row>
    <row r="19" spans="1:8" ht="12.75">
      <c r="A19" s="1" t="s">
        <v>123</v>
      </c>
      <c r="B19" s="2">
        <f ca="1" t="shared" si="0"/>
        <v>0.5560557683808263</v>
      </c>
      <c r="F19" s="52"/>
      <c r="G19" s="16" t="s">
        <v>55</v>
      </c>
      <c r="H19" s="52"/>
    </row>
    <row r="20" spans="1:8" ht="12.75">
      <c r="A20" s="1" t="s">
        <v>38</v>
      </c>
      <c r="B20" s="2">
        <f ca="1" t="shared" si="0"/>
        <v>0.7057275594803842</v>
      </c>
      <c r="F20" s="52"/>
      <c r="G20" s="16" t="s">
        <v>78</v>
      </c>
      <c r="H20" s="52"/>
    </row>
    <row r="21" spans="1:8" ht="12.75">
      <c r="A21" s="1" t="s">
        <v>84</v>
      </c>
      <c r="B21" s="2">
        <f ca="1" t="shared" si="0"/>
        <v>0.8331555950591278</v>
      </c>
      <c r="F21" s="52"/>
      <c r="G21" s="1" t="s">
        <v>111</v>
      </c>
      <c r="H21" s="52"/>
    </row>
    <row r="22" spans="1:8" ht="12.75">
      <c r="A22" s="38" t="s">
        <v>115</v>
      </c>
      <c r="B22" s="2">
        <f ca="1" t="shared" si="0"/>
        <v>0.7376751019311669</v>
      </c>
      <c r="F22" s="52"/>
      <c r="G22" s="1" t="s">
        <v>107</v>
      </c>
      <c r="H22" s="52"/>
    </row>
    <row r="23" spans="1:8" ht="12.75">
      <c r="A23" s="1" t="s">
        <v>51</v>
      </c>
      <c r="B23" s="2">
        <f ca="1" t="shared" si="0"/>
        <v>0.5538818928229099</v>
      </c>
      <c r="F23" s="52"/>
      <c r="G23" s="51" t="s">
        <v>43</v>
      </c>
      <c r="H23" s="52"/>
    </row>
    <row r="24" spans="1:8" ht="12.75">
      <c r="A24" s="1" t="s">
        <v>45</v>
      </c>
      <c r="B24" s="2">
        <f ca="1" t="shared" si="0"/>
        <v>0.37300768618479574</v>
      </c>
      <c r="F24" s="52"/>
      <c r="G24" s="54" t="s">
        <v>76</v>
      </c>
      <c r="H24" s="52"/>
    </row>
    <row r="25" spans="1:8" ht="12.75">
      <c r="A25" s="1" t="s">
        <v>59</v>
      </c>
      <c r="B25" s="2">
        <f ca="1" t="shared" si="0"/>
        <v>0.5909609398115903</v>
      </c>
      <c r="F25" s="52"/>
      <c r="G25" s="54" t="s">
        <v>67</v>
      </c>
      <c r="H25" s="52"/>
    </row>
    <row r="26" spans="6:8" ht="12.75">
      <c r="F26" s="52"/>
      <c r="G26" s="55" t="s">
        <v>37</v>
      </c>
      <c r="H26" s="52"/>
    </row>
    <row r="27" spans="6:8" ht="12.75">
      <c r="F27" s="52"/>
      <c r="G27" s="56" t="s">
        <v>90</v>
      </c>
      <c r="H27" s="52"/>
    </row>
    <row r="28" spans="6:8" ht="12.75">
      <c r="F28" s="52"/>
      <c r="G28" s="54" t="s">
        <v>73</v>
      </c>
      <c r="H28" s="52"/>
    </row>
    <row r="29" spans="6:8" ht="12.75">
      <c r="F29" s="52"/>
      <c r="G29" s="1" t="s">
        <v>131</v>
      </c>
      <c r="H29" s="52"/>
    </row>
    <row r="30" spans="6:8" ht="12.75">
      <c r="F30" s="52"/>
      <c r="G30" s="54" t="s">
        <v>51</v>
      </c>
      <c r="H30" s="52"/>
    </row>
    <row r="31" spans="6:8" ht="12.75">
      <c r="F31" s="52"/>
      <c r="G31" s="1" t="s">
        <v>104</v>
      </c>
      <c r="H31" s="52"/>
    </row>
    <row r="32" spans="6:8" ht="12.75">
      <c r="F32" s="52"/>
      <c r="G32" s="54" t="s">
        <v>65</v>
      </c>
      <c r="H32" s="52"/>
    </row>
    <row r="33" spans="6:8" ht="12.75">
      <c r="F33" s="52"/>
      <c r="G33" s="56" t="s">
        <v>81</v>
      </c>
      <c r="H33" s="52"/>
    </row>
    <row r="34" spans="6:8" ht="12.75">
      <c r="F34" s="52"/>
      <c r="G34" s="55" t="s">
        <v>46</v>
      </c>
      <c r="H34" s="52"/>
    </row>
    <row r="35" spans="6:8" ht="12.75">
      <c r="F35" s="52"/>
      <c r="G35" s="16" t="s">
        <v>77</v>
      </c>
      <c r="H35" s="52"/>
    </row>
    <row r="36" spans="6:8" ht="12.75">
      <c r="F36" s="52"/>
      <c r="G36" s="16" t="s">
        <v>71</v>
      </c>
      <c r="H36" s="52"/>
    </row>
    <row r="37" spans="6:8" ht="12.75">
      <c r="F37" s="52"/>
      <c r="G37" s="54" t="s">
        <v>69</v>
      </c>
      <c r="H37" s="52"/>
    </row>
    <row r="38" spans="6:8" ht="12.75">
      <c r="F38" s="52"/>
      <c r="G38" s="54" t="s">
        <v>70</v>
      </c>
      <c r="H38" s="52"/>
    </row>
    <row r="39" ht="12.75">
      <c r="G39" s="56" t="s">
        <v>96</v>
      </c>
    </row>
    <row r="40" ht="12.75">
      <c r="G40" s="56" t="s">
        <v>113</v>
      </c>
    </row>
    <row r="41" ht="12.75">
      <c r="G41" s="1" t="s">
        <v>120</v>
      </c>
    </row>
    <row r="42" ht="12.75">
      <c r="G42" s="56" t="s">
        <v>85</v>
      </c>
    </row>
    <row r="43" ht="12.75">
      <c r="G43" s="56" t="s">
        <v>83</v>
      </c>
    </row>
    <row r="44" ht="12.75">
      <c r="G44" s="54" t="s">
        <v>62</v>
      </c>
    </row>
    <row r="45" ht="12.75">
      <c r="G45" s="54" t="s">
        <v>38</v>
      </c>
    </row>
    <row r="46" ht="12.75">
      <c r="G46" s="56" t="s">
        <v>84</v>
      </c>
    </row>
    <row r="47" ht="12.75">
      <c r="G47" s="56" t="s">
        <v>87</v>
      </c>
    </row>
    <row r="48" ht="12.75">
      <c r="G48" s="56" t="s">
        <v>88</v>
      </c>
    </row>
    <row r="49" ht="12.75">
      <c r="G49" s="1" t="s">
        <v>119</v>
      </c>
    </row>
    <row r="50" ht="12.75">
      <c r="G50" s="55" t="s">
        <v>57</v>
      </c>
    </row>
    <row r="51" ht="12.75">
      <c r="G51" s="54" t="s">
        <v>45</v>
      </c>
    </row>
    <row r="52" ht="12.75">
      <c r="G52" s="56" t="s">
        <v>92</v>
      </c>
    </row>
    <row r="53" ht="12.75">
      <c r="G53" s="54" t="s">
        <v>50</v>
      </c>
    </row>
    <row r="54" ht="12.75">
      <c r="G54" s="55" t="s">
        <v>60</v>
      </c>
    </row>
    <row r="55" ht="12.75">
      <c r="G55" s="56" t="s">
        <v>79</v>
      </c>
    </row>
    <row r="56" ht="12.75">
      <c r="G56" s="1" t="s">
        <v>106</v>
      </c>
    </row>
    <row r="57" ht="12.75">
      <c r="G57" s="1" t="s">
        <v>129</v>
      </c>
    </row>
    <row r="58" ht="12.75">
      <c r="G58" s="1" t="s">
        <v>110</v>
      </c>
    </row>
    <row r="59" ht="12.75">
      <c r="G59" s="16" t="s">
        <v>74</v>
      </c>
    </row>
    <row r="60" ht="12.75">
      <c r="G60" s="56" t="s">
        <v>80</v>
      </c>
    </row>
    <row r="61" ht="12.75">
      <c r="G61" s="54" t="s">
        <v>54</v>
      </c>
    </row>
    <row r="62" ht="12.75">
      <c r="G62" s="55" t="s">
        <v>52</v>
      </c>
    </row>
    <row r="63" ht="12.75">
      <c r="G63" s="54" t="s">
        <v>44</v>
      </c>
    </row>
    <row r="64" ht="12.75">
      <c r="G64" s="1" t="s">
        <v>109</v>
      </c>
    </row>
    <row r="65" ht="12.75">
      <c r="G65" s="1" t="s">
        <v>114</v>
      </c>
    </row>
    <row r="66" ht="12.75">
      <c r="G66" s="1" t="s">
        <v>100</v>
      </c>
    </row>
    <row r="67" ht="12.75">
      <c r="G67" s="16" t="s">
        <v>75</v>
      </c>
    </row>
    <row r="68" ht="12.75">
      <c r="G68" s="51" t="s">
        <v>68</v>
      </c>
    </row>
    <row r="69" ht="12.75">
      <c r="G69" s="1" t="s">
        <v>112</v>
      </c>
    </row>
    <row r="70" ht="12.75">
      <c r="G70" s="55" t="s">
        <v>58</v>
      </c>
    </row>
    <row r="71" ht="12.75">
      <c r="G71" s="55" t="s">
        <v>64</v>
      </c>
    </row>
    <row r="72" ht="12.75">
      <c r="G72" s="56" t="s">
        <v>91</v>
      </c>
    </row>
    <row r="73" ht="12.75">
      <c r="G73" s="56" t="s">
        <v>89</v>
      </c>
    </row>
    <row r="74" ht="12.75">
      <c r="G74" s="1" t="s">
        <v>102</v>
      </c>
    </row>
    <row r="75" ht="12.75">
      <c r="G75" s="1" t="s">
        <v>128</v>
      </c>
    </row>
    <row r="76" ht="12.75">
      <c r="G76" s="54" t="s">
        <v>47</v>
      </c>
    </row>
    <row r="77" ht="12.75">
      <c r="G77" s="54" t="s">
        <v>66</v>
      </c>
    </row>
    <row r="78" ht="12.75">
      <c r="G78" s="54" t="s">
        <v>59</v>
      </c>
    </row>
    <row r="79" ht="12.75">
      <c r="G79" s="1" t="s">
        <v>118</v>
      </c>
    </row>
    <row r="80" ht="12.75">
      <c r="G80" s="1" t="s">
        <v>97</v>
      </c>
    </row>
    <row r="81" ht="12.75">
      <c r="G81" s="1" t="s">
        <v>97</v>
      </c>
    </row>
    <row r="82" ht="12.75">
      <c r="G82" s="1" t="s">
        <v>97</v>
      </c>
    </row>
    <row r="83" ht="12.75">
      <c r="G83" s="1" t="s">
        <v>97</v>
      </c>
    </row>
    <row r="84" ht="12.75">
      <c r="G84" s="1" t="s">
        <v>97</v>
      </c>
    </row>
    <row r="85" ht="12.75">
      <c r="G85" s="1" t="s">
        <v>97</v>
      </c>
    </row>
    <row r="86" ht="12.75">
      <c r="G86" s="1" t="s">
        <v>97</v>
      </c>
    </row>
    <row r="87" ht="12.75">
      <c r="G87" s="1" t="s">
        <v>97</v>
      </c>
    </row>
    <row r="88" ht="12.75">
      <c r="G88" s="1" t="s">
        <v>97</v>
      </c>
    </row>
    <row r="89" ht="12.75">
      <c r="G89" s="1" t="s">
        <v>97</v>
      </c>
    </row>
    <row r="90" ht="12.75">
      <c r="G90" s="1" t="s">
        <v>97</v>
      </c>
    </row>
    <row r="91" ht="12.75">
      <c r="G91" s="1" t="s">
        <v>97</v>
      </c>
    </row>
    <row r="92" ht="12.75">
      <c r="G92" s="1" t="s">
        <v>97</v>
      </c>
    </row>
    <row r="93" ht="12.75">
      <c r="G93" s="1" t="s">
        <v>97</v>
      </c>
    </row>
    <row r="94" ht="12.75">
      <c r="G94" s="1" t="s">
        <v>97</v>
      </c>
    </row>
    <row r="95" ht="12.75">
      <c r="G95" s="1" t="s">
        <v>97</v>
      </c>
    </row>
    <row r="96" ht="12.75">
      <c r="G96" s="1" t="s">
        <v>97</v>
      </c>
    </row>
    <row r="97" ht="12.75">
      <c r="G97" s="1" t="s">
        <v>97</v>
      </c>
    </row>
    <row r="98" ht="12.75">
      <c r="G98" s="1" t="s">
        <v>97</v>
      </c>
    </row>
    <row r="99" ht="12.75">
      <c r="G99" s="1" t="s">
        <v>97</v>
      </c>
    </row>
    <row r="100" ht="12.75">
      <c r="G100" s="1" t="s">
        <v>97</v>
      </c>
    </row>
  </sheetData>
  <sheetProtection/>
  <dataValidations count="1">
    <dataValidation type="list" allowBlank="1" showInputMessage="1" showErrorMessage="1" promptTitle="VYBER" prompt="Hráče ze seznamu" sqref="A2:A25">
      <formula1>hraci</formula1>
    </dataValidation>
  </dataValidations>
  <printOptions/>
  <pageMargins left="0.7875" right="0.7875" top="0.9840277777777778" bottom="0.9840277777777778" header="0.5118055555555556" footer="0.5118055555555556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1">
    <pageSetUpPr fitToPage="1"/>
  </sheetPr>
  <dimension ref="A1:AQ42"/>
  <sheetViews>
    <sheetView tabSelected="1" zoomScale="110" zoomScaleNormal="110" zoomScalePageLayoutView="0" workbookViewId="0" topLeftCell="A10">
      <pane xSplit="3" topLeftCell="D1" activePane="topRight" state="frozen"/>
      <selection pane="topLeft" activeCell="C4" sqref="C4"/>
      <selection pane="topRight" activeCell="G45" sqref="G45"/>
    </sheetView>
  </sheetViews>
  <sheetFormatPr defaultColWidth="9.00390625" defaultRowHeight="12.75"/>
  <cols>
    <col min="1" max="1" width="7.125" style="0" customWidth="1"/>
    <col min="2" max="2" width="9.875" style="0" customWidth="1"/>
    <col min="3" max="3" width="29.25390625" style="1" customWidth="1"/>
    <col min="4" max="9" width="11.25390625" style="0" customWidth="1"/>
    <col min="10" max="10" width="16.375" style="0" customWidth="1"/>
    <col min="11" max="11" width="13.25390625" style="5" customWidth="1"/>
    <col min="12" max="12" width="13.25390625" style="0" customWidth="1"/>
    <col min="13" max="16" width="7.75390625" style="91" customWidth="1"/>
    <col min="17" max="17" width="8.625" style="3" customWidth="1"/>
    <col min="18" max="18" width="1.75390625" style="6" customWidth="1"/>
    <col min="19" max="19" width="1.37890625" style="42" customWidth="1"/>
    <col min="20" max="20" width="5.625" style="1" customWidth="1"/>
    <col min="21" max="21" width="0.875" style="1" customWidth="1"/>
    <col min="22" max="22" width="5.375" style="1" customWidth="1"/>
    <col min="23" max="23" width="0.875" style="1" customWidth="1"/>
    <col min="24" max="24" width="5.375" style="1" customWidth="1"/>
    <col min="25" max="25" width="0.875" style="1" customWidth="1"/>
    <col min="26" max="27" width="5.625" style="1" customWidth="1"/>
    <col min="28" max="32" width="5.375" style="1" customWidth="1"/>
    <col min="33" max="33" width="7.75390625" style="1" customWidth="1"/>
    <col min="34" max="34" width="8.625" style="1" bestFit="1" customWidth="1"/>
    <col min="35" max="35" width="15.125" style="1" bestFit="1" customWidth="1"/>
    <col min="36" max="36" width="6.625" style="1" bestFit="1" customWidth="1"/>
    <col min="37" max="38" width="6.625" style="1" customWidth="1"/>
    <col min="39" max="40" width="5.625" style="1" customWidth="1"/>
    <col min="41" max="41" width="5.375" style="1" customWidth="1"/>
    <col min="42" max="43" width="8.00390625" style="1" customWidth="1"/>
  </cols>
  <sheetData>
    <row r="1" spans="3:43" ht="20.25">
      <c r="C1" s="83"/>
      <c r="D1" s="21"/>
      <c r="E1" s="21"/>
      <c r="F1" s="21"/>
      <c r="G1" s="21"/>
      <c r="H1" s="21"/>
      <c r="I1" s="21"/>
      <c r="J1" s="21"/>
      <c r="K1" s="22"/>
      <c r="L1" s="21"/>
      <c r="M1" s="109" t="s">
        <v>98</v>
      </c>
      <c r="N1" s="109"/>
      <c r="O1" s="109"/>
      <c r="P1" s="84" t="s">
        <v>124</v>
      </c>
      <c r="Q1" s="8" t="s">
        <v>2</v>
      </c>
      <c r="R1" s="9" t="s">
        <v>2</v>
      </c>
      <c r="S1" s="40"/>
      <c r="T1" s="8" t="s">
        <v>3</v>
      </c>
      <c r="U1" s="10" t="s">
        <v>4</v>
      </c>
      <c r="V1" s="8" t="s">
        <v>3</v>
      </c>
      <c r="W1" s="10" t="s">
        <v>4</v>
      </c>
      <c r="X1" s="8" t="s">
        <v>3</v>
      </c>
      <c r="Y1" s="10" t="s">
        <v>4</v>
      </c>
      <c r="Z1" s="8" t="s">
        <v>3</v>
      </c>
      <c r="AA1" s="10" t="s">
        <v>1</v>
      </c>
      <c r="AB1" s="8" t="s">
        <v>3</v>
      </c>
      <c r="AC1" s="10" t="s">
        <v>1</v>
      </c>
      <c r="AD1" s="8" t="s">
        <v>3</v>
      </c>
      <c r="AE1" s="10" t="s">
        <v>1</v>
      </c>
      <c r="AF1" s="8" t="s">
        <v>3</v>
      </c>
      <c r="AG1" s="110" t="s">
        <v>3</v>
      </c>
      <c r="AH1" s="110"/>
      <c r="AI1" s="110"/>
      <c r="AJ1" s="8"/>
      <c r="AK1" s="10"/>
      <c r="AL1" s="10"/>
      <c r="AM1" s="8"/>
      <c r="AN1" s="10"/>
      <c r="AO1" s="8"/>
      <c r="AP1" s="10"/>
      <c r="AQ1" s="8"/>
    </row>
    <row r="2" spans="1:43" ht="13.5" thickBot="1">
      <c r="A2" s="21"/>
      <c r="B2" s="21"/>
      <c r="C2" s="82"/>
      <c r="D2" s="21"/>
      <c r="E2" s="21"/>
      <c r="F2" s="21"/>
      <c r="G2" s="21"/>
      <c r="H2" s="21"/>
      <c r="I2" s="21"/>
      <c r="J2" s="21"/>
      <c r="K2" s="22"/>
      <c r="L2" s="21"/>
      <c r="M2" s="85">
        <v>3</v>
      </c>
      <c r="N2" s="85">
        <v>4</v>
      </c>
      <c r="O2" s="85" t="s">
        <v>99</v>
      </c>
      <c r="P2" s="86" t="s">
        <v>125</v>
      </c>
      <c r="Q2" s="8" t="s">
        <v>5</v>
      </c>
      <c r="R2" s="9" t="s">
        <v>6</v>
      </c>
      <c r="S2" s="40" t="s">
        <v>36</v>
      </c>
      <c r="T2" s="15" t="s">
        <v>7</v>
      </c>
      <c r="U2" s="11" t="s">
        <v>8</v>
      </c>
      <c r="V2" s="12" t="s">
        <v>8</v>
      </c>
      <c r="W2" s="11" t="s">
        <v>9</v>
      </c>
      <c r="X2" s="15" t="s">
        <v>10</v>
      </c>
      <c r="Y2" s="11" t="s">
        <v>11</v>
      </c>
      <c r="Z2" s="15" t="s">
        <v>11</v>
      </c>
      <c r="AA2" s="10" t="s">
        <v>12</v>
      </c>
      <c r="AB2" s="15" t="s">
        <v>12</v>
      </c>
      <c r="AC2" s="10" t="s">
        <v>42</v>
      </c>
      <c r="AD2" s="15" t="s">
        <v>42</v>
      </c>
      <c r="AE2" s="10">
        <v>300</v>
      </c>
      <c r="AF2" s="15">
        <v>300</v>
      </c>
      <c r="AG2" s="15" t="s">
        <v>40</v>
      </c>
      <c r="AH2" s="15" t="s">
        <v>41</v>
      </c>
      <c r="AI2" s="15" t="s">
        <v>39</v>
      </c>
      <c r="AJ2" s="15" t="s">
        <v>125</v>
      </c>
      <c r="AK2" s="10"/>
      <c r="AL2" s="10"/>
      <c r="AM2" s="15"/>
      <c r="AN2" s="10"/>
      <c r="AO2" s="15"/>
      <c r="AP2" s="10"/>
      <c r="AQ2" s="15"/>
    </row>
    <row r="3" spans="1:43" s="103" customFormat="1" ht="13.5" thickBot="1">
      <c r="A3" s="94" t="s">
        <v>13</v>
      </c>
      <c r="B3" s="95" t="s">
        <v>14</v>
      </c>
      <c r="C3" s="96" t="s">
        <v>94</v>
      </c>
      <c r="D3" s="96" t="s">
        <v>15</v>
      </c>
      <c r="E3" s="96" t="s">
        <v>16</v>
      </c>
      <c r="F3" s="96" t="s">
        <v>17</v>
      </c>
      <c r="G3" s="96" t="s">
        <v>18</v>
      </c>
      <c r="H3" s="96" t="s">
        <v>19</v>
      </c>
      <c r="I3" s="96" t="s">
        <v>20</v>
      </c>
      <c r="J3" s="97" t="s">
        <v>21</v>
      </c>
      <c r="K3" s="98" t="s">
        <v>22</v>
      </c>
      <c r="L3" s="97" t="s">
        <v>14</v>
      </c>
      <c r="M3" s="99"/>
      <c r="N3" s="99"/>
      <c r="O3" s="99"/>
      <c r="P3" s="100"/>
      <c r="Q3" s="101"/>
      <c r="R3" s="92"/>
      <c r="S3" s="93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102"/>
      <c r="AL3" s="102"/>
      <c r="AM3" s="92"/>
      <c r="AN3" s="92"/>
      <c r="AO3" s="92"/>
      <c r="AP3" s="102"/>
      <c r="AQ3" s="92"/>
    </row>
    <row r="4" spans="1:43" ht="13.5" thickTop="1">
      <c r="A4" s="108">
        <v>1</v>
      </c>
      <c r="B4" s="28">
        <v>1</v>
      </c>
      <c r="C4" s="13"/>
      <c r="D4" s="14"/>
      <c r="E4" s="14"/>
      <c r="F4" s="14"/>
      <c r="G4" s="14"/>
      <c r="H4" s="14"/>
      <c r="I4" s="14"/>
      <c r="J4" s="30">
        <f>SUM(D4:I4)</f>
        <v>0</v>
      </c>
      <c r="K4" s="31" t="e">
        <f>AVERAGE(D4:I4)</f>
        <v>#DIV/0!</v>
      </c>
      <c r="L4" s="29">
        <f>RANK(J4,$J$4:$J$41,0)</f>
        <v>20</v>
      </c>
      <c r="M4" s="87">
        <v>0</v>
      </c>
      <c r="N4" s="87">
        <v>0</v>
      </c>
      <c r="O4" s="87">
        <v>0</v>
      </c>
      <c r="P4" s="87">
        <v>0</v>
      </c>
      <c r="Q4" s="8">
        <f>(IF(J4&lt;100,0,(SUM(T4,V4,X4,Z4,AB4,AD4,AF4,AG4,AH4,AI4,AJ4))))</f>
        <v>0</v>
      </c>
      <c r="R4" s="9">
        <f>RANK(Q4,Q4:Q41,0)</f>
        <v>14</v>
      </c>
      <c r="S4" s="41">
        <f>RIGHT(C4,3)</f>
      </c>
      <c r="T4" s="15">
        <f>IF(OR(S4="ová",S4="ská",C4="romana fischer"),4,3)</f>
        <v>3</v>
      </c>
      <c r="U4" s="15">
        <f>IF(L4=1,1,IF(L4=2,2,IF(L4=3,3,IF(L4=4,4,IF(L4=5,5,IF(L4=6,6,IF(L4=7,7,IF(L4=8,8,0))))))))</f>
        <v>0</v>
      </c>
      <c r="V4" s="43">
        <f>IF(U4=1,15,IF(U4=2,14,IF(U4=3,13,IF(U4=4,12,IF(U4=5,11,IF(U4=6,10,IF(U4=7,9,IF(U4=8,8,0))))))))</f>
        <v>0</v>
      </c>
      <c r="W4" s="15">
        <f>IF(L4=9,9,IF(L4=10,10,IF(L4=11,11,IF(L4=12,12,IF(L4=13,13,IF(L4=14,14,IF(L4=15,15,IF(L4=16,16,0))))))))</f>
        <v>0</v>
      </c>
      <c r="X4" s="15">
        <f>IF(W4=9,7,IF(W4=10,6,IF(W4=11,5,IF(W4=12,4,IF(W4=13,3,IF(W4=14,2,IF(W4=15,1,IF(W4=16,1,0))))))))</f>
        <v>0</v>
      </c>
      <c r="Y4" s="15">
        <f>IF(L4=17,17,IF(L4=18,18,IF(L4=19,19,IF(L4=20,20,IF(L4=21,21,IF(L4=22,22,IF(L4=23,23,IF(L4=24,24,0))))))))</f>
        <v>20</v>
      </c>
      <c r="Z4" s="15">
        <f>IF(Y4=17,1,IF(Y4=18,1,IF(Y4=19,1,IF(Y4=20,1,IF(Y4=21,0,IF(Y4=22,0,IF(Y4=23,0,IF(Y4=24,0,0))))))))</f>
        <v>1</v>
      </c>
      <c r="AA4" s="15">
        <f>COUNTIF(D4:I4,"&gt;=200")</f>
        <v>0</v>
      </c>
      <c r="AB4" s="15">
        <f>AA4*2</f>
        <v>0</v>
      </c>
      <c r="AC4" s="15">
        <f>COUNTIF(D4:I4,"&gt;=250")</f>
        <v>0</v>
      </c>
      <c r="AD4" s="15">
        <f>AC4*2</f>
        <v>0</v>
      </c>
      <c r="AE4" s="15">
        <f>COUNTIF(D4:I4,"=300")</f>
        <v>0</v>
      </c>
      <c r="AF4" s="15">
        <f>AE4*6</f>
        <v>0</v>
      </c>
      <c r="AG4" s="15">
        <f>M4*2</f>
        <v>0</v>
      </c>
      <c r="AH4" s="15">
        <f>N4*3</f>
        <v>0</v>
      </c>
      <c r="AI4" s="15">
        <f>O4*4</f>
        <v>0</v>
      </c>
      <c r="AJ4" s="15">
        <f>P4*1</f>
        <v>0</v>
      </c>
      <c r="AK4" s="15"/>
      <c r="AL4" s="15"/>
      <c r="AM4" s="15"/>
      <c r="AN4" s="15"/>
      <c r="AO4" s="15"/>
      <c r="AP4" s="15"/>
      <c r="AQ4" s="15"/>
    </row>
    <row r="5" spans="1:43" ht="12.75">
      <c r="A5" s="108"/>
      <c r="B5" s="29">
        <v>2</v>
      </c>
      <c r="C5" s="17"/>
      <c r="D5" s="14"/>
      <c r="E5" s="14"/>
      <c r="F5" s="14"/>
      <c r="G5" s="14"/>
      <c r="H5" s="14"/>
      <c r="I5" s="14"/>
      <c r="J5" s="30">
        <f>SUM(D5:I5)</f>
        <v>0</v>
      </c>
      <c r="K5" s="31" t="e">
        <f>AVERAGE(D5:I5)</f>
        <v>#DIV/0!</v>
      </c>
      <c r="L5" s="29">
        <f>RANK(J5,$J$4:$J$41,0)</f>
        <v>20</v>
      </c>
      <c r="M5" s="87">
        <v>0</v>
      </c>
      <c r="N5" s="87">
        <v>0</v>
      </c>
      <c r="O5" s="87">
        <v>0</v>
      </c>
      <c r="P5" s="87">
        <v>0</v>
      </c>
      <c r="Q5" s="8">
        <f>(IF(J5&lt;100,0,(SUM(T5,V5,X5,Z5,AB5,AD5,AF5,AG5,AH5,AI5,AJ5))))</f>
        <v>0</v>
      </c>
      <c r="R5" s="9">
        <f>RANK(Q5,Q4:Q41,0)</f>
        <v>14</v>
      </c>
      <c r="S5" s="41">
        <f>RIGHT(C5,3)</f>
      </c>
      <c r="T5" s="15">
        <f>IF(OR(S5="ová",S5="ská",C5="romana fischer"),4,3)</f>
        <v>3</v>
      </c>
      <c r="U5" s="15">
        <f>IF(L5=1,1,IF(L5=2,2,IF(L5=3,3,IF(L5=4,4,IF(L5=5,5,IF(L5=6,6,IF(L5=7,7,IF(L5=8,8,0))))))))</f>
        <v>0</v>
      </c>
      <c r="V5" s="43">
        <f aca="true" t="shared" si="0" ref="V5:V41">IF(U5=1,15,IF(U5=2,14,IF(U5=3,13,IF(U5=4,12,IF(U5=5,11,IF(U5=6,10,IF(U5=7,9,IF(U5=8,8,0))))))))</f>
        <v>0</v>
      </c>
      <c r="W5" s="15">
        <f>IF(L5=9,9,IF(L5=10,10,IF(L5=11,11,IF(L5=12,12,IF(L5=13,13,IF(L5=14,14,IF(L5=15,15,IF(L5=16,16,0))))))))</f>
        <v>0</v>
      </c>
      <c r="X5" s="15">
        <f aca="true" t="shared" si="1" ref="X5:X41">IF(W5=9,7,IF(W5=10,6,IF(W5=11,5,IF(W5=12,4,IF(W5=13,3,IF(W5=14,2,IF(W5=15,1,IF(W5=16,1,0))))))))</f>
        <v>0</v>
      </c>
      <c r="Y5" s="15">
        <f>IF(L5=17,17,IF(L5=18,18,IF(L5=19,19,IF(L5=20,20,IF(L5=21,21,IF(L5=22,22,IF(L5=23,23,IF(L5=24,24,0))))))))</f>
        <v>20</v>
      </c>
      <c r="Z5" s="15">
        <f aca="true" t="shared" si="2" ref="Z5:Z41">IF(Y5=17,1,IF(Y5=18,1,IF(Y5=19,1,IF(Y5=20,1,IF(Y5=21,0,IF(Y5=22,0,IF(Y5=23,0,IF(Y5=24,0,0))))))))</f>
        <v>1</v>
      </c>
      <c r="AA5" s="15">
        <f>COUNTIF(D5:I5,"&gt;=200")</f>
        <v>0</v>
      </c>
      <c r="AB5" s="15">
        <f>AA5*2</f>
        <v>0</v>
      </c>
      <c r="AC5" s="15">
        <f>COUNTIF(D5:I5,"&gt;=250")</f>
        <v>0</v>
      </c>
      <c r="AD5" s="15">
        <f>AC5*2</f>
        <v>0</v>
      </c>
      <c r="AE5" s="15">
        <f>COUNTIF(D5:I5,"=300")</f>
        <v>0</v>
      </c>
      <c r="AF5" s="15">
        <f>AE5*6</f>
        <v>0</v>
      </c>
      <c r="AG5" s="15">
        <f aca="true" t="shared" si="3" ref="AG5:AG41">M5*2</f>
        <v>0</v>
      </c>
      <c r="AH5" s="15">
        <f aca="true" t="shared" si="4" ref="AH5:AH41">N5*3</f>
        <v>0</v>
      </c>
      <c r="AI5" s="15">
        <f aca="true" t="shared" si="5" ref="AI5:AI41">O5*4</f>
        <v>0</v>
      </c>
      <c r="AJ5" s="15">
        <f aca="true" t="shared" si="6" ref="AJ5:AJ41">P5*1</f>
        <v>0</v>
      </c>
      <c r="AK5" s="15"/>
      <c r="AL5" s="15"/>
      <c r="AM5" s="15"/>
      <c r="AN5" s="15"/>
      <c r="AO5" s="15"/>
      <c r="AP5" s="15"/>
      <c r="AQ5" s="15"/>
    </row>
    <row r="6" spans="1:43" ht="12.75">
      <c r="A6" s="108"/>
      <c r="B6" s="29">
        <v>3</v>
      </c>
      <c r="C6" s="17"/>
      <c r="D6" s="14"/>
      <c r="E6" s="14"/>
      <c r="F6" s="14"/>
      <c r="G6" s="14"/>
      <c r="H6" s="14"/>
      <c r="I6" s="14"/>
      <c r="J6" s="30">
        <f>SUM(D6:I6)</f>
        <v>0</v>
      </c>
      <c r="K6" s="31" t="e">
        <f>AVERAGE(D6:I6)</f>
        <v>#DIV/0!</v>
      </c>
      <c r="L6" s="29">
        <f>RANK(J6,$J$4:$J$41,0)</f>
        <v>20</v>
      </c>
      <c r="M6" s="87">
        <v>0</v>
      </c>
      <c r="N6" s="87">
        <v>0</v>
      </c>
      <c r="O6" s="87">
        <v>0</v>
      </c>
      <c r="P6" s="87">
        <v>0</v>
      </c>
      <c r="Q6" s="8">
        <f>(IF(J6&lt;100,0,(SUM(T6,V6,X6,Z6,AB6,AD6,AF6,AG6,AH6,AI6,AJ6))))</f>
        <v>0</v>
      </c>
      <c r="R6" s="9">
        <f>RANK(Q6,Q4:Q41,0)</f>
        <v>14</v>
      </c>
      <c r="S6" s="41">
        <f>RIGHT(C6,3)</f>
      </c>
      <c r="T6" s="15">
        <f>IF(OR(S6="ová",S6="ská",C6="romana fischer"),4,3)</f>
        <v>3</v>
      </c>
      <c r="U6" s="15">
        <f>IF(L6=1,1,IF(L6=2,2,IF(L6=3,3,IF(L6=4,4,IF(L6=5,5,IF(L6=6,6,IF(L6=7,7,IF(L6=8,8,0))))))))</f>
        <v>0</v>
      </c>
      <c r="V6" s="43">
        <f t="shared" si="0"/>
        <v>0</v>
      </c>
      <c r="W6" s="15">
        <f>IF(L6=9,9,IF(L6=10,10,IF(L6=11,11,IF(L6=12,12,IF(L6=13,13,IF(L6=14,14,IF(L6=15,15,IF(L6=16,16,0))))))))</f>
        <v>0</v>
      </c>
      <c r="X6" s="15">
        <f t="shared" si="1"/>
        <v>0</v>
      </c>
      <c r="Y6" s="15">
        <f>IF(L6=17,17,IF(L6=18,18,IF(L6=19,19,IF(L6=20,20,IF(L6=21,21,IF(L6=22,22,IF(L6=23,23,IF(L6=24,24,0))))))))</f>
        <v>20</v>
      </c>
      <c r="Z6" s="15">
        <f t="shared" si="2"/>
        <v>1</v>
      </c>
      <c r="AA6" s="15">
        <f>COUNTIF(D6:I6,"&gt;=200")</f>
        <v>0</v>
      </c>
      <c r="AB6" s="15">
        <f>AA6*2</f>
        <v>0</v>
      </c>
      <c r="AC6" s="15">
        <f>COUNTIF(D6:I6,"&gt;=250")</f>
        <v>0</v>
      </c>
      <c r="AD6" s="15">
        <f>AC6*2</f>
        <v>0</v>
      </c>
      <c r="AE6" s="15">
        <f>COUNTIF(D6:I6,"=300")</f>
        <v>0</v>
      </c>
      <c r="AF6" s="15">
        <f>AE6*6</f>
        <v>0</v>
      </c>
      <c r="AG6" s="15">
        <f t="shared" si="3"/>
        <v>0</v>
      </c>
      <c r="AH6" s="15">
        <f t="shared" si="4"/>
        <v>0</v>
      </c>
      <c r="AI6" s="15">
        <f t="shared" si="5"/>
        <v>0</v>
      </c>
      <c r="AJ6" s="15">
        <f t="shared" si="6"/>
        <v>0</v>
      </c>
      <c r="AK6" s="15"/>
      <c r="AL6" s="15"/>
      <c r="AM6" s="15"/>
      <c r="AN6" s="15"/>
      <c r="AO6" s="15"/>
      <c r="AP6" s="15"/>
      <c r="AQ6" s="15"/>
    </row>
    <row r="7" spans="1:43" ht="13.5" thickBot="1">
      <c r="A7" s="107" t="s">
        <v>95</v>
      </c>
      <c r="B7" s="107"/>
      <c r="C7" s="107"/>
      <c r="D7" s="32">
        <f aca="true" t="shared" si="7" ref="D7:I7">SUM(D4:D6)</f>
        <v>0</v>
      </c>
      <c r="E7" s="32">
        <f t="shared" si="7"/>
        <v>0</v>
      </c>
      <c r="F7" s="32">
        <f t="shared" si="7"/>
        <v>0</v>
      </c>
      <c r="G7" s="32">
        <f t="shared" si="7"/>
        <v>0</v>
      </c>
      <c r="H7" s="32">
        <f t="shared" si="7"/>
        <v>0</v>
      </c>
      <c r="I7" s="32">
        <f t="shared" si="7"/>
        <v>0</v>
      </c>
      <c r="J7" s="33" t="str">
        <f>IF(SUM(J4:J6)&lt;&gt;SUM(D7:I7),"chyba vzorců","vzorce OK")</f>
        <v>vzorce OK</v>
      </c>
      <c r="K7" s="34"/>
      <c r="L7" s="44"/>
      <c r="M7" s="88"/>
      <c r="N7" s="88"/>
      <c r="O7" s="88"/>
      <c r="P7" s="89"/>
      <c r="Q7" s="8"/>
      <c r="R7" s="9"/>
      <c r="S7" s="41"/>
      <c r="T7" s="15"/>
      <c r="U7" s="15"/>
      <c r="V7" s="43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>
        <f t="shared" si="3"/>
        <v>0</v>
      </c>
      <c r="AH7" s="15">
        <f t="shared" si="4"/>
        <v>0</v>
      </c>
      <c r="AI7" s="15">
        <f t="shared" si="5"/>
        <v>0</v>
      </c>
      <c r="AJ7" s="15">
        <f t="shared" si="6"/>
        <v>0</v>
      </c>
      <c r="AK7" s="15"/>
      <c r="AL7" s="15"/>
      <c r="AM7" s="15"/>
      <c r="AN7" s="15"/>
      <c r="AO7" s="15"/>
      <c r="AP7" s="15"/>
      <c r="AQ7" s="15"/>
    </row>
    <row r="8" spans="1:43" s="103" customFormat="1" ht="13.5" thickBot="1">
      <c r="A8" s="94" t="s">
        <v>13</v>
      </c>
      <c r="B8" s="95" t="s">
        <v>14</v>
      </c>
      <c r="C8" s="96" t="s">
        <v>94</v>
      </c>
      <c r="D8" s="96" t="s">
        <v>15</v>
      </c>
      <c r="E8" s="96" t="s">
        <v>16</v>
      </c>
      <c r="F8" s="96" t="s">
        <v>17</v>
      </c>
      <c r="G8" s="96" t="s">
        <v>18</v>
      </c>
      <c r="H8" s="96" t="s">
        <v>19</v>
      </c>
      <c r="I8" s="96" t="s">
        <v>20</v>
      </c>
      <c r="J8" s="97" t="s">
        <v>21</v>
      </c>
      <c r="K8" s="98" t="s">
        <v>22</v>
      </c>
      <c r="L8" s="97" t="s">
        <v>14</v>
      </c>
      <c r="M8" s="104"/>
      <c r="N8" s="104"/>
      <c r="O8" s="104"/>
      <c r="P8" s="105"/>
      <c r="Q8" s="92"/>
      <c r="R8" s="92"/>
      <c r="S8" s="93"/>
      <c r="T8" s="92"/>
      <c r="U8" s="92"/>
      <c r="V8" s="93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>
        <f t="shared" si="3"/>
        <v>0</v>
      </c>
      <c r="AH8" s="92">
        <f t="shared" si="4"/>
        <v>0</v>
      </c>
      <c r="AI8" s="92">
        <f t="shared" si="5"/>
        <v>0</v>
      </c>
      <c r="AJ8" s="92">
        <f t="shared" si="6"/>
        <v>0</v>
      </c>
      <c r="AK8" s="92"/>
      <c r="AL8" s="92"/>
      <c r="AM8" s="92"/>
      <c r="AN8" s="92"/>
      <c r="AO8" s="92"/>
      <c r="AP8" s="92"/>
      <c r="AQ8" s="92"/>
    </row>
    <row r="9" spans="1:43" ht="13.5" thickTop="1">
      <c r="A9" s="106">
        <v>2</v>
      </c>
      <c r="B9" s="36">
        <v>1</v>
      </c>
      <c r="C9" s="13" t="s">
        <v>149</v>
      </c>
      <c r="D9" s="14">
        <v>145</v>
      </c>
      <c r="E9" s="14">
        <v>172</v>
      </c>
      <c r="F9" s="14">
        <v>188</v>
      </c>
      <c r="G9" s="14">
        <v>147</v>
      </c>
      <c r="H9" s="14">
        <v>196</v>
      </c>
      <c r="I9" s="14">
        <v>156</v>
      </c>
      <c r="J9" s="30">
        <f>SUM(D9:I9)</f>
        <v>1004</v>
      </c>
      <c r="K9" s="31">
        <f>AVERAGE(D9:I9)</f>
        <v>167.33333333333334</v>
      </c>
      <c r="L9" s="29">
        <f>RANK(J9,$J$4:$J$41,0)</f>
        <v>5</v>
      </c>
      <c r="M9" s="87">
        <v>0</v>
      </c>
      <c r="N9" s="87">
        <v>0</v>
      </c>
      <c r="O9" s="87">
        <v>0</v>
      </c>
      <c r="P9" s="87">
        <v>0</v>
      </c>
      <c r="Q9" s="8">
        <f>(IF(J9&lt;100,0,(SUM(T9,V9,X9,Z9,AB9,AD9,AF9,AG9,AH9,AI9,AJ9))))</f>
        <v>14</v>
      </c>
      <c r="R9" s="9">
        <f>RANK(Q9,Q4:Q41,0)</f>
        <v>4</v>
      </c>
      <c r="S9" s="41" t="str">
        <f>RIGHT(C9,3)</f>
        <v>nka</v>
      </c>
      <c r="T9" s="15">
        <f>IF(OR(S9="ová",S9="ská",C9="romana fischer"),4,3)</f>
        <v>3</v>
      </c>
      <c r="U9" s="15">
        <f>IF(L9=1,1,IF(L9=2,2,IF(L9=3,3,IF(L9=4,4,IF(L9=5,5,IF(L9=6,6,IF(L9=7,7,IF(L9=8,8,0))))))))</f>
        <v>5</v>
      </c>
      <c r="V9" s="43">
        <f t="shared" si="0"/>
        <v>11</v>
      </c>
      <c r="W9" s="15">
        <f>IF(L9=9,9,IF(L9=10,10,IF(L9=11,11,IF(L9=12,12,IF(L9=13,13,IF(L9=14,14,IF(L9=15,15,IF(L9=16,16,0))))))))</f>
        <v>0</v>
      </c>
      <c r="X9" s="15">
        <f t="shared" si="1"/>
        <v>0</v>
      </c>
      <c r="Y9" s="15">
        <f>IF(L9=17,17,IF(L9=18,18,IF(L9=19,19,IF(L9=20,20,IF(L9=21,21,IF(L9=22,22,IF(L9=23,23,IF(L9=24,24,0))))))))</f>
        <v>0</v>
      </c>
      <c r="Z9" s="15">
        <f t="shared" si="2"/>
        <v>0</v>
      </c>
      <c r="AA9" s="15">
        <f>COUNTIF(D9:I9,"&gt;=200")</f>
        <v>0</v>
      </c>
      <c r="AB9" s="15">
        <f>AA9*2</f>
        <v>0</v>
      </c>
      <c r="AC9" s="15">
        <f>COUNTIF(D9:I9,"&gt;=250")</f>
        <v>0</v>
      </c>
      <c r="AD9" s="15">
        <f>AC9*2</f>
        <v>0</v>
      </c>
      <c r="AE9" s="15">
        <f>COUNTIF(D9:I9,"=300")</f>
        <v>0</v>
      </c>
      <c r="AF9" s="15">
        <f>AE9*6</f>
        <v>0</v>
      </c>
      <c r="AG9" s="15">
        <f t="shared" si="3"/>
        <v>0</v>
      </c>
      <c r="AH9" s="15">
        <f t="shared" si="4"/>
        <v>0</v>
      </c>
      <c r="AI9" s="15">
        <f t="shared" si="5"/>
        <v>0</v>
      </c>
      <c r="AJ9" s="15">
        <f t="shared" si="6"/>
        <v>0</v>
      </c>
      <c r="AK9" s="15"/>
      <c r="AL9" s="15"/>
      <c r="AM9" s="15"/>
      <c r="AN9" s="15"/>
      <c r="AO9" s="15"/>
      <c r="AP9" s="15"/>
      <c r="AQ9" s="15"/>
    </row>
    <row r="10" spans="1:43" ht="12.75">
      <c r="A10" s="106"/>
      <c r="B10" s="29">
        <v>2</v>
      </c>
      <c r="C10" s="17" t="s">
        <v>135</v>
      </c>
      <c r="D10" s="14">
        <v>145</v>
      </c>
      <c r="E10" s="14">
        <v>139</v>
      </c>
      <c r="F10" s="14">
        <v>125</v>
      </c>
      <c r="G10" s="14">
        <v>149</v>
      </c>
      <c r="H10" s="14">
        <v>137</v>
      </c>
      <c r="I10" s="14">
        <v>183</v>
      </c>
      <c r="J10" s="30">
        <f>SUM(D10:I10)</f>
        <v>878</v>
      </c>
      <c r="K10" s="31">
        <f>AVERAGE(D10:I10)</f>
        <v>146.33333333333334</v>
      </c>
      <c r="L10" s="29">
        <f>RANK(J10,$J$4:$J$41,0)</f>
        <v>18</v>
      </c>
      <c r="M10" s="87">
        <v>0</v>
      </c>
      <c r="N10" s="87">
        <v>0</v>
      </c>
      <c r="O10" s="87">
        <v>0</v>
      </c>
      <c r="P10" s="87">
        <v>0</v>
      </c>
      <c r="Q10" s="8">
        <f>(IF(J10&lt;100,0,(SUM(T10,V10,X10,Z10,AB10,AD10,AF10,AG10,AH10,AI10,AJ10))))</f>
        <v>4</v>
      </c>
      <c r="R10" s="9">
        <f>RANK(Q10,Q4:Q41,0)</f>
        <v>11</v>
      </c>
      <c r="S10" s="41" t="str">
        <f>RIGHT(C10,3)</f>
        <v>etr</v>
      </c>
      <c r="T10" s="15">
        <f>IF(OR(S10="ová",S10="ská",C10="romana fischer"),4,3)</f>
        <v>3</v>
      </c>
      <c r="U10" s="15">
        <f>IF(L10=1,1,IF(L10=2,2,IF(L10=3,3,IF(L10=4,4,IF(L10=5,5,IF(L10=6,6,IF(L10=7,7,IF(L10=8,8,0))))))))</f>
        <v>0</v>
      </c>
      <c r="V10" s="43">
        <f t="shared" si="0"/>
        <v>0</v>
      </c>
      <c r="W10" s="15">
        <f>IF(L10=9,9,IF(L10=10,10,IF(L10=11,11,IF(L10=12,12,IF(L10=13,13,IF(L10=14,14,IF(L10=15,15,IF(L10=16,16,0))))))))</f>
        <v>0</v>
      </c>
      <c r="X10" s="15">
        <f t="shared" si="1"/>
        <v>0</v>
      </c>
      <c r="Y10" s="15">
        <f>IF(L10=17,17,IF(L10=18,18,IF(L10=19,19,IF(L10=20,20,IF(L10=21,21,IF(L10=22,22,IF(L10=23,23,IF(L10=24,24,0))))))))</f>
        <v>18</v>
      </c>
      <c r="Z10" s="15">
        <f t="shared" si="2"/>
        <v>1</v>
      </c>
      <c r="AA10" s="15">
        <f>COUNTIF(D10:I10,"&gt;=200")</f>
        <v>0</v>
      </c>
      <c r="AB10" s="15">
        <f>AA10*2</f>
        <v>0</v>
      </c>
      <c r="AC10" s="15">
        <f>COUNTIF(D10:I10,"&gt;=250")</f>
        <v>0</v>
      </c>
      <c r="AD10" s="15">
        <f>AC10*2</f>
        <v>0</v>
      </c>
      <c r="AE10" s="15">
        <f>COUNTIF(D10:I10,"=300")</f>
        <v>0</v>
      </c>
      <c r="AF10" s="15">
        <f>AE10*6</f>
        <v>0</v>
      </c>
      <c r="AG10" s="15">
        <f t="shared" si="3"/>
        <v>0</v>
      </c>
      <c r="AH10" s="15">
        <f t="shared" si="4"/>
        <v>0</v>
      </c>
      <c r="AI10" s="15">
        <f t="shared" si="5"/>
        <v>0</v>
      </c>
      <c r="AJ10" s="15">
        <f t="shared" si="6"/>
        <v>0</v>
      </c>
      <c r="AK10" s="15"/>
      <c r="AL10" s="15"/>
      <c r="AM10" s="15"/>
      <c r="AN10" s="15"/>
      <c r="AO10" s="15"/>
      <c r="AP10" s="15"/>
      <c r="AQ10" s="15"/>
    </row>
    <row r="11" spans="1:43" ht="12.75">
      <c r="A11" s="106"/>
      <c r="B11" s="29">
        <v>3</v>
      </c>
      <c r="C11" s="17"/>
      <c r="D11" s="14"/>
      <c r="E11" s="14"/>
      <c r="F11" s="50"/>
      <c r="G11" s="14"/>
      <c r="H11" s="14"/>
      <c r="I11" s="14"/>
      <c r="J11" s="30">
        <f>SUM(D11:I11)</f>
        <v>0</v>
      </c>
      <c r="K11" s="31" t="e">
        <f>AVERAGE(D11:I11)</f>
        <v>#DIV/0!</v>
      </c>
      <c r="L11" s="29">
        <f>RANK(J11,$J$4:$J$41,0)</f>
        <v>20</v>
      </c>
      <c r="M11" s="87">
        <v>0</v>
      </c>
      <c r="N11" s="87">
        <v>0</v>
      </c>
      <c r="O11" s="87">
        <v>0</v>
      </c>
      <c r="P11" s="87">
        <v>0</v>
      </c>
      <c r="Q11" s="8">
        <f>(IF(J11&lt;100,0,(SUM(T11,V11,X11,Z11,AB11,AD11,AF11,AG11,AH11,AI11,AJ11))))</f>
        <v>0</v>
      </c>
      <c r="R11" s="9">
        <f>RANK(Q11,Q4:Q41,0)</f>
        <v>14</v>
      </c>
      <c r="S11" s="41">
        <f>RIGHT(C11,3)</f>
      </c>
      <c r="T11" s="15">
        <f>IF(OR(S11="ová",S11="ská",C11="romana fischer"),4,3)</f>
        <v>3</v>
      </c>
      <c r="U11" s="15">
        <f>IF(L11=1,1,IF(L11=2,2,IF(L11=3,3,IF(L11=4,4,IF(L11=5,5,IF(L11=6,6,IF(L11=7,7,IF(L11=8,8,0))))))))</f>
        <v>0</v>
      </c>
      <c r="V11" s="43">
        <f t="shared" si="0"/>
        <v>0</v>
      </c>
      <c r="W11" s="15">
        <f>IF(L11=9,9,IF(L11=10,10,IF(L11=11,11,IF(L11=12,12,IF(L11=13,13,IF(L11=14,14,IF(L11=15,15,IF(L11=16,16,0))))))))</f>
        <v>0</v>
      </c>
      <c r="X11" s="15">
        <f t="shared" si="1"/>
        <v>0</v>
      </c>
      <c r="Y11" s="15">
        <f>IF(L11=17,17,IF(L11=18,18,IF(L11=19,19,IF(L11=20,20,IF(L11=21,21,IF(L11=22,22,IF(L11=23,23,IF(L11=24,24,0))))))))</f>
        <v>20</v>
      </c>
      <c r="Z11" s="15">
        <f t="shared" si="2"/>
        <v>1</v>
      </c>
      <c r="AA11" s="15">
        <f>COUNTIF(D11:I11,"&gt;=200")</f>
        <v>0</v>
      </c>
      <c r="AB11" s="15">
        <f>AA11*2</f>
        <v>0</v>
      </c>
      <c r="AC11" s="15">
        <f>COUNTIF(D11:I11,"&gt;=250")</f>
        <v>0</v>
      </c>
      <c r="AD11" s="15">
        <f>AC11*2</f>
        <v>0</v>
      </c>
      <c r="AE11" s="15">
        <f>COUNTIF(D11:I11,"=300")</f>
        <v>0</v>
      </c>
      <c r="AF11" s="15">
        <f>AE11*6</f>
        <v>0</v>
      </c>
      <c r="AG11" s="15">
        <f t="shared" si="3"/>
        <v>0</v>
      </c>
      <c r="AH11" s="15">
        <f t="shared" si="4"/>
        <v>0</v>
      </c>
      <c r="AI11" s="15">
        <f t="shared" si="5"/>
        <v>0</v>
      </c>
      <c r="AJ11" s="15">
        <f t="shared" si="6"/>
        <v>0</v>
      </c>
      <c r="AK11" s="15"/>
      <c r="AL11" s="15"/>
      <c r="AM11" s="15"/>
      <c r="AN11" s="15"/>
      <c r="AO11" s="15"/>
      <c r="AP11" s="15"/>
      <c r="AQ11" s="15"/>
    </row>
    <row r="12" spans="1:43" ht="13.5" thickBot="1">
      <c r="A12" s="107" t="s">
        <v>95</v>
      </c>
      <c r="B12" s="107"/>
      <c r="C12" s="107"/>
      <c r="D12" s="32">
        <f aca="true" t="shared" si="8" ref="D12:I12">SUM(D9:D11)</f>
        <v>290</v>
      </c>
      <c r="E12" s="32">
        <f t="shared" si="8"/>
        <v>311</v>
      </c>
      <c r="F12" s="32">
        <f t="shared" si="8"/>
        <v>313</v>
      </c>
      <c r="G12" s="32">
        <f t="shared" si="8"/>
        <v>296</v>
      </c>
      <c r="H12" s="32">
        <f t="shared" si="8"/>
        <v>333</v>
      </c>
      <c r="I12" s="32">
        <f t="shared" si="8"/>
        <v>339</v>
      </c>
      <c r="J12" s="33" t="str">
        <f>IF(SUM(J9:J11)&lt;&gt;SUM(D12:I12),"chyba vzorců","vzorce OK")</f>
        <v>vzorce OK</v>
      </c>
      <c r="K12" s="34"/>
      <c r="L12" s="44"/>
      <c r="M12" s="88"/>
      <c r="N12" s="88"/>
      <c r="O12" s="88"/>
      <c r="P12" s="89"/>
      <c r="Q12" s="8"/>
      <c r="R12" s="9"/>
      <c r="S12" s="41"/>
      <c r="T12" s="15"/>
      <c r="U12" s="15"/>
      <c r="V12" s="43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>
        <f t="shared" si="3"/>
        <v>0</v>
      </c>
      <c r="AH12" s="15">
        <f t="shared" si="4"/>
        <v>0</v>
      </c>
      <c r="AI12" s="15">
        <f t="shared" si="5"/>
        <v>0</v>
      </c>
      <c r="AJ12" s="15">
        <f t="shared" si="6"/>
        <v>0</v>
      </c>
      <c r="AK12" s="15"/>
      <c r="AL12" s="15"/>
      <c r="AM12" s="15"/>
      <c r="AN12" s="15"/>
      <c r="AO12" s="15"/>
      <c r="AP12" s="15"/>
      <c r="AQ12" s="15"/>
    </row>
    <row r="13" spans="1:43" s="103" customFormat="1" ht="13.5" thickBot="1">
      <c r="A13" s="94" t="s">
        <v>13</v>
      </c>
      <c r="B13" s="95" t="s">
        <v>14</v>
      </c>
      <c r="C13" s="96" t="s">
        <v>94</v>
      </c>
      <c r="D13" s="96" t="s">
        <v>15</v>
      </c>
      <c r="E13" s="96" t="s">
        <v>16</v>
      </c>
      <c r="F13" s="96" t="s">
        <v>17</v>
      </c>
      <c r="G13" s="96" t="s">
        <v>18</v>
      </c>
      <c r="H13" s="96" t="s">
        <v>19</v>
      </c>
      <c r="I13" s="96" t="s">
        <v>20</v>
      </c>
      <c r="J13" s="97" t="s">
        <v>21</v>
      </c>
      <c r="K13" s="98" t="s">
        <v>22</v>
      </c>
      <c r="L13" s="97" t="s">
        <v>14</v>
      </c>
      <c r="M13" s="104"/>
      <c r="N13" s="104"/>
      <c r="O13" s="104"/>
      <c r="P13" s="105"/>
      <c r="Q13" s="92"/>
      <c r="R13" s="92"/>
      <c r="S13" s="93"/>
      <c r="T13" s="92"/>
      <c r="U13" s="92"/>
      <c r="V13" s="93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>
        <f t="shared" si="3"/>
        <v>0</v>
      </c>
      <c r="AH13" s="92">
        <f t="shared" si="4"/>
        <v>0</v>
      </c>
      <c r="AI13" s="92">
        <f t="shared" si="5"/>
        <v>0</v>
      </c>
      <c r="AJ13" s="92">
        <f t="shared" si="6"/>
        <v>0</v>
      </c>
      <c r="AK13" s="92"/>
      <c r="AL13" s="92"/>
      <c r="AM13" s="92"/>
      <c r="AN13" s="92"/>
      <c r="AO13" s="92"/>
      <c r="AP13" s="92"/>
      <c r="AQ13" s="92"/>
    </row>
    <row r="14" spans="1:43" ht="13.5" thickTop="1">
      <c r="A14" s="108">
        <v>3</v>
      </c>
      <c r="B14" s="28">
        <v>1</v>
      </c>
      <c r="C14" s="13" t="s">
        <v>147</v>
      </c>
      <c r="D14" s="14">
        <v>211</v>
      </c>
      <c r="E14" s="14">
        <v>138</v>
      </c>
      <c r="F14" s="14">
        <v>171</v>
      </c>
      <c r="G14" s="14">
        <v>172</v>
      </c>
      <c r="H14" s="14">
        <v>175</v>
      </c>
      <c r="I14" s="14">
        <v>183</v>
      </c>
      <c r="J14" s="30">
        <f>SUM(D14:I14)</f>
        <v>1050</v>
      </c>
      <c r="K14" s="31">
        <f>AVERAGE(D14:I14)</f>
        <v>175</v>
      </c>
      <c r="L14" s="29">
        <f>RANK(J14,$J$4:$J$41,0)</f>
        <v>4</v>
      </c>
      <c r="M14" s="87">
        <v>0</v>
      </c>
      <c r="N14" s="87">
        <v>0</v>
      </c>
      <c r="O14" s="87">
        <v>0</v>
      </c>
      <c r="P14" s="87">
        <v>0</v>
      </c>
      <c r="Q14" s="8">
        <f>(IF(J14&lt;100,0,(SUM(T14,V14,X14,Z14,AB14,AD14,AF14,AG14,AH14,AI14,AJ14))))</f>
        <v>17</v>
      </c>
      <c r="R14" s="9">
        <f>RANK(Q14,Q4:Q41,0)</f>
        <v>3</v>
      </c>
      <c r="S14" s="41" t="str">
        <f>RIGHT(C14,3)</f>
        <v>mír</v>
      </c>
      <c r="T14" s="15">
        <f>IF(OR(S14="ová",S14="ská",C14="romana fischer"),4,3)</f>
        <v>3</v>
      </c>
      <c r="U14" s="15">
        <f>IF(L14=1,1,IF(L14=2,2,IF(L14=3,3,IF(L14=4,4,IF(L14=5,5,IF(L14=6,6,IF(L14=7,7,IF(L14=8,8,0))))))))</f>
        <v>4</v>
      </c>
      <c r="V14" s="43">
        <f t="shared" si="0"/>
        <v>12</v>
      </c>
      <c r="W14" s="15">
        <f>IF(L14=9,9,IF(L14=10,10,IF(L14=11,11,IF(L14=12,12,IF(L14=13,13,IF(L14=14,14,IF(L14=15,15,IF(L14=16,16,0))))))))</f>
        <v>0</v>
      </c>
      <c r="X14" s="15">
        <f t="shared" si="1"/>
        <v>0</v>
      </c>
      <c r="Y14" s="15">
        <f>IF(L14=17,17,IF(L14=18,18,IF(L14=19,19,IF(L14=20,20,IF(L14=21,21,IF(L14=22,22,IF(L14=23,23,IF(L14=24,24,0))))))))</f>
        <v>0</v>
      </c>
      <c r="Z14" s="15">
        <f t="shared" si="2"/>
        <v>0</v>
      </c>
      <c r="AA14" s="15">
        <f>COUNTIF(D14:I14,"&gt;=200")</f>
        <v>1</v>
      </c>
      <c r="AB14" s="15">
        <f>AA14*2</f>
        <v>2</v>
      </c>
      <c r="AC14" s="15">
        <f>COUNTIF(D14:I14,"&gt;=250")</f>
        <v>0</v>
      </c>
      <c r="AD14" s="15">
        <f>AC14*2</f>
        <v>0</v>
      </c>
      <c r="AE14" s="15">
        <f>COUNTIF(D14:I14,"=300")</f>
        <v>0</v>
      </c>
      <c r="AF14" s="15">
        <f>AE14*6</f>
        <v>0</v>
      </c>
      <c r="AG14" s="15">
        <f t="shared" si="3"/>
        <v>0</v>
      </c>
      <c r="AH14" s="15">
        <f t="shared" si="4"/>
        <v>0</v>
      </c>
      <c r="AI14" s="15">
        <f t="shared" si="5"/>
        <v>0</v>
      </c>
      <c r="AJ14" s="15">
        <f t="shared" si="6"/>
        <v>0</v>
      </c>
      <c r="AK14" s="15"/>
      <c r="AL14" s="15"/>
      <c r="AM14" s="15"/>
      <c r="AN14" s="15"/>
      <c r="AO14" s="15"/>
      <c r="AP14" s="15"/>
      <c r="AQ14" s="15"/>
    </row>
    <row r="15" spans="1:43" ht="12.75">
      <c r="A15" s="108"/>
      <c r="B15" s="29">
        <v>2</v>
      </c>
      <c r="C15" s="17" t="s">
        <v>148</v>
      </c>
      <c r="D15" s="14">
        <v>187</v>
      </c>
      <c r="E15" s="14">
        <v>119</v>
      </c>
      <c r="F15" s="14">
        <v>173</v>
      </c>
      <c r="G15" s="14">
        <v>136</v>
      </c>
      <c r="H15" s="14">
        <v>144</v>
      </c>
      <c r="I15" s="14">
        <v>154</v>
      </c>
      <c r="J15" s="30">
        <f>SUM(D15:I15)</f>
        <v>913</v>
      </c>
      <c r="K15" s="31">
        <f>AVERAGE(D15:I15)</f>
        <v>152.16666666666666</v>
      </c>
      <c r="L15" s="29">
        <f>RANK(J15,$J$4:$J$41,0)</f>
        <v>15</v>
      </c>
      <c r="M15" s="87">
        <v>0</v>
      </c>
      <c r="N15" s="87">
        <v>0</v>
      </c>
      <c r="O15" s="87">
        <v>0</v>
      </c>
      <c r="P15" s="87">
        <v>0</v>
      </c>
      <c r="Q15" s="8">
        <f>(IF(J15&lt;100,0,(SUM(T15,V15,X15,Z15,AB15,AD15,AF15,AG15,AH15,AI15,AJ15))))</f>
        <v>4</v>
      </c>
      <c r="R15" s="9">
        <f>RANK(Q15,Q4:Q41,0)</f>
        <v>11</v>
      </c>
      <c r="S15" s="41" t="str">
        <f>RIGHT(C15,3)</f>
        <v>Ema</v>
      </c>
      <c r="T15" s="15">
        <f>IF(OR(S15="ová",S15="ská",C15="romana fischer"),4,3)</f>
        <v>3</v>
      </c>
      <c r="U15" s="15">
        <f>IF(L15=1,1,IF(L15=2,2,IF(L15=3,3,IF(L15=4,4,IF(L15=5,5,IF(L15=6,6,IF(L15=7,7,IF(L15=8,8,0))))))))</f>
        <v>0</v>
      </c>
      <c r="V15" s="43">
        <f t="shared" si="0"/>
        <v>0</v>
      </c>
      <c r="W15" s="15">
        <f>IF(L15=9,9,IF(L15=10,10,IF(L15=11,11,IF(L15=12,12,IF(L15=13,13,IF(L15=14,14,IF(L15=15,15,IF(L15=16,16,0))))))))</f>
        <v>15</v>
      </c>
      <c r="X15" s="15">
        <f t="shared" si="1"/>
        <v>1</v>
      </c>
      <c r="Y15" s="15">
        <f>IF(L15=17,17,IF(L15=18,18,IF(L15=19,19,IF(L15=20,20,IF(L15=21,21,IF(L15=22,22,IF(L15=23,23,IF(L15=24,24,0))))))))</f>
        <v>0</v>
      </c>
      <c r="Z15" s="15">
        <f t="shared" si="2"/>
        <v>0</v>
      </c>
      <c r="AA15" s="15">
        <f>COUNTIF(D15:I15,"&gt;=200")</f>
        <v>0</v>
      </c>
      <c r="AB15" s="15">
        <f>AA15*2</f>
        <v>0</v>
      </c>
      <c r="AC15" s="15">
        <f>COUNTIF(D15:I15,"&gt;=250")</f>
        <v>0</v>
      </c>
      <c r="AD15" s="15">
        <f>AC15*2</f>
        <v>0</v>
      </c>
      <c r="AE15" s="15">
        <f>COUNTIF(D15:I15,"=300")</f>
        <v>0</v>
      </c>
      <c r="AF15" s="15">
        <f>AE15*6</f>
        <v>0</v>
      </c>
      <c r="AG15" s="15">
        <f t="shared" si="3"/>
        <v>0</v>
      </c>
      <c r="AH15" s="15">
        <f t="shared" si="4"/>
        <v>0</v>
      </c>
      <c r="AI15" s="15">
        <f t="shared" si="5"/>
        <v>0</v>
      </c>
      <c r="AJ15" s="15">
        <f t="shared" si="6"/>
        <v>0</v>
      </c>
      <c r="AK15" s="15"/>
      <c r="AL15" s="15"/>
      <c r="AM15" s="15"/>
      <c r="AN15" s="15"/>
      <c r="AO15" s="15"/>
      <c r="AP15" s="15"/>
      <c r="AQ15" s="15"/>
    </row>
    <row r="16" spans="1:43" ht="12.75">
      <c r="A16" s="108"/>
      <c r="B16" s="29">
        <v>3</v>
      </c>
      <c r="C16" s="17" t="s">
        <v>150</v>
      </c>
      <c r="D16" s="14">
        <v>115</v>
      </c>
      <c r="E16" s="14">
        <v>162</v>
      </c>
      <c r="F16" s="14">
        <v>153</v>
      </c>
      <c r="G16" s="14">
        <v>152</v>
      </c>
      <c r="H16" s="14">
        <v>225</v>
      </c>
      <c r="I16" s="14">
        <v>172</v>
      </c>
      <c r="J16" s="30">
        <f>SUM(D16:I16)</f>
        <v>979</v>
      </c>
      <c r="K16" s="31">
        <f>AVERAGE(D16:I16)</f>
        <v>163.16666666666666</v>
      </c>
      <c r="L16" s="29">
        <f>RANK(J16,$J$4:$J$41,0)</f>
        <v>8</v>
      </c>
      <c r="M16" s="87">
        <v>0</v>
      </c>
      <c r="N16" s="87">
        <v>0</v>
      </c>
      <c r="O16" s="87">
        <v>0</v>
      </c>
      <c r="P16" s="87">
        <v>0</v>
      </c>
      <c r="Q16" s="8">
        <f>(IF(J16&lt;100,0,(SUM(T16,V16,X16,Z16,AB16,AD16,AF16,AG16,AH16,AI16,AJ16))))</f>
        <v>13</v>
      </c>
      <c r="R16" s="9">
        <f>RANK(Q16,Q4:Q41,0)</f>
        <v>6</v>
      </c>
      <c r="S16" s="41" t="str">
        <f>RIGHT(C16,3)</f>
        <v>mír</v>
      </c>
      <c r="T16" s="15">
        <f>IF(OR(S16="ová",S16="ská",C16="romana fischer"),4,3)</f>
        <v>3</v>
      </c>
      <c r="U16" s="15">
        <f>IF(L16=1,1,IF(L16=2,2,IF(L16=3,3,IF(L16=4,4,IF(L16=5,5,IF(L16=6,6,IF(L16=7,7,IF(L16=8,8,0))))))))</f>
        <v>8</v>
      </c>
      <c r="V16" s="43">
        <f t="shared" si="0"/>
        <v>8</v>
      </c>
      <c r="W16" s="15">
        <f>IF(L16=9,9,IF(L16=10,10,IF(L16=11,11,IF(L16=12,12,IF(L16=13,13,IF(L16=14,14,IF(L16=15,15,IF(L16=16,16,0))))))))</f>
        <v>0</v>
      </c>
      <c r="X16" s="15">
        <f t="shared" si="1"/>
        <v>0</v>
      </c>
      <c r="Y16" s="15">
        <f>IF(L16=17,17,IF(L16=18,18,IF(L16=19,19,IF(L16=20,20,IF(L16=21,21,IF(L16=22,22,IF(L16=23,23,IF(L16=24,24,0))))))))</f>
        <v>0</v>
      </c>
      <c r="Z16" s="15">
        <f t="shared" si="2"/>
        <v>0</v>
      </c>
      <c r="AA16" s="15">
        <f>COUNTIF(D16:I16,"&gt;=200")</f>
        <v>1</v>
      </c>
      <c r="AB16" s="15">
        <f>AA16*2</f>
        <v>2</v>
      </c>
      <c r="AC16" s="15">
        <f>COUNTIF(D16:I16,"&gt;=250")</f>
        <v>0</v>
      </c>
      <c r="AD16" s="15">
        <f>AC16*2</f>
        <v>0</v>
      </c>
      <c r="AE16" s="15">
        <f>COUNTIF(D16:I16,"=300")</f>
        <v>0</v>
      </c>
      <c r="AF16" s="15">
        <f>AE16*6</f>
        <v>0</v>
      </c>
      <c r="AG16" s="15">
        <f t="shared" si="3"/>
        <v>0</v>
      </c>
      <c r="AH16" s="15">
        <f t="shared" si="4"/>
        <v>0</v>
      </c>
      <c r="AI16" s="15">
        <f t="shared" si="5"/>
        <v>0</v>
      </c>
      <c r="AJ16" s="15">
        <f t="shared" si="6"/>
        <v>0</v>
      </c>
      <c r="AK16" s="15"/>
      <c r="AL16" s="15"/>
      <c r="AM16" s="15"/>
      <c r="AN16" s="15"/>
      <c r="AO16" s="15"/>
      <c r="AP16" s="15"/>
      <c r="AQ16" s="15"/>
    </row>
    <row r="17" spans="1:43" ht="13.5" thickBot="1">
      <c r="A17" s="107"/>
      <c r="B17" s="107"/>
      <c r="C17" s="107"/>
      <c r="D17" s="32">
        <f aca="true" t="shared" si="9" ref="D17:I17">SUM(D14:D16)</f>
        <v>513</v>
      </c>
      <c r="E17" s="32">
        <f t="shared" si="9"/>
        <v>419</v>
      </c>
      <c r="F17" s="32">
        <f t="shared" si="9"/>
        <v>497</v>
      </c>
      <c r="G17" s="32">
        <f t="shared" si="9"/>
        <v>460</v>
      </c>
      <c r="H17" s="32">
        <f t="shared" si="9"/>
        <v>544</v>
      </c>
      <c r="I17" s="32">
        <f t="shared" si="9"/>
        <v>509</v>
      </c>
      <c r="J17" s="33" t="str">
        <f>IF(SUM(J14:J16)&lt;&gt;SUM(D17:I17),"chyba vzorců","vzorce OK")</f>
        <v>vzorce OK</v>
      </c>
      <c r="K17" s="34"/>
      <c r="L17" s="44"/>
      <c r="M17" s="88"/>
      <c r="N17" s="88"/>
      <c r="O17" s="88"/>
      <c r="P17" s="89"/>
      <c r="Q17" s="8"/>
      <c r="R17" s="9"/>
      <c r="S17" s="41"/>
      <c r="T17" s="15"/>
      <c r="U17" s="15"/>
      <c r="V17" s="43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>
        <f t="shared" si="3"/>
        <v>0</v>
      </c>
      <c r="AH17" s="15">
        <f t="shared" si="4"/>
        <v>0</v>
      </c>
      <c r="AI17" s="15">
        <f t="shared" si="5"/>
        <v>0</v>
      </c>
      <c r="AJ17" s="15">
        <f t="shared" si="6"/>
        <v>0</v>
      </c>
      <c r="AK17" s="15"/>
      <c r="AL17" s="15"/>
      <c r="AM17" s="15"/>
      <c r="AN17" s="15"/>
      <c r="AO17" s="15"/>
      <c r="AP17" s="15"/>
      <c r="AQ17" s="15"/>
    </row>
    <row r="18" spans="1:43" s="103" customFormat="1" ht="13.5" thickBot="1">
      <c r="A18" s="94" t="s">
        <v>13</v>
      </c>
      <c r="B18" s="95" t="s">
        <v>14</v>
      </c>
      <c r="C18" s="96" t="s">
        <v>94</v>
      </c>
      <c r="D18" s="96" t="s">
        <v>15</v>
      </c>
      <c r="E18" s="96" t="s">
        <v>16</v>
      </c>
      <c r="F18" s="96" t="s">
        <v>17</v>
      </c>
      <c r="G18" s="96" t="s">
        <v>18</v>
      </c>
      <c r="H18" s="96" t="s">
        <v>19</v>
      </c>
      <c r="I18" s="96" t="s">
        <v>20</v>
      </c>
      <c r="J18" s="97" t="s">
        <v>21</v>
      </c>
      <c r="K18" s="98" t="s">
        <v>22</v>
      </c>
      <c r="L18" s="97" t="s">
        <v>14</v>
      </c>
      <c r="M18" s="104"/>
      <c r="N18" s="104"/>
      <c r="O18" s="104"/>
      <c r="P18" s="105"/>
      <c r="Q18" s="92"/>
      <c r="R18" s="92"/>
      <c r="S18" s="93"/>
      <c r="T18" s="92"/>
      <c r="U18" s="92"/>
      <c r="V18" s="93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>
        <f t="shared" si="3"/>
        <v>0</v>
      </c>
      <c r="AH18" s="92">
        <f t="shared" si="4"/>
        <v>0</v>
      </c>
      <c r="AI18" s="92">
        <f t="shared" si="5"/>
        <v>0</v>
      </c>
      <c r="AJ18" s="92">
        <f t="shared" si="6"/>
        <v>0</v>
      </c>
      <c r="AK18" s="92"/>
      <c r="AL18" s="92"/>
      <c r="AM18" s="92"/>
      <c r="AN18" s="92"/>
      <c r="AO18" s="92"/>
      <c r="AP18" s="92"/>
      <c r="AQ18" s="92"/>
    </row>
    <row r="19" spans="1:43" ht="13.5" thickTop="1">
      <c r="A19" s="106">
        <v>4</v>
      </c>
      <c r="B19" s="36">
        <v>1</v>
      </c>
      <c r="C19" s="13" t="s">
        <v>143</v>
      </c>
      <c r="D19" s="14">
        <v>167</v>
      </c>
      <c r="E19" s="14">
        <v>128</v>
      </c>
      <c r="F19" s="14">
        <v>178</v>
      </c>
      <c r="G19" s="14">
        <v>166</v>
      </c>
      <c r="H19" s="14">
        <v>131</v>
      </c>
      <c r="I19" s="14">
        <v>173</v>
      </c>
      <c r="J19" s="30">
        <f>SUM(D19:I19)</f>
        <v>943</v>
      </c>
      <c r="K19" s="31">
        <f>AVERAGE(D19:I19)</f>
        <v>157.16666666666666</v>
      </c>
      <c r="L19" s="29">
        <f>RANK(J19,$J$4:$J$41,0)</f>
        <v>12</v>
      </c>
      <c r="M19" s="87">
        <v>0</v>
      </c>
      <c r="N19" s="87">
        <v>0</v>
      </c>
      <c r="O19" s="87">
        <v>0</v>
      </c>
      <c r="P19" s="87">
        <v>0</v>
      </c>
      <c r="Q19" s="8">
        <f>(IF(J19&lt;100,0,(SUM(T19,V19,X19,Z19,AB19,AD19,AF19,AG19,AH19,AI19,AJ19))))</f>
        <v>7</v>
      </c>
      <c r="R19" s="9">
        <f>RANK(Q19,Q4:Q41,0)</f>
        <v>10</v>
      </c>
      <c r="S19" s="41" t="str">
        <f>RIGHT(C19,3)</f>
        <v>lav</v>
      </c>
      <c r="T19" s="15">
        <f>IF(OR(S19="ová",S19="ská",C19="romana fischer"),4,3)</f>
        <v>3</v>
      </c>
      <c r="U19" s="15">
        <f>IF(L19=1,1,IF(L19=2,2,IF(L19=3,3,IF(L19=4,4,IF(L19=5,5,IF(L19=6,6,IF(L19=7,7,IF(L19=8,8,0))))))))</f>
        <v>0</v>
      </c>
      <c r="V19" s="43">
        <f t="shared" si="0"/>
        <v>0</v>
      </c>
      <c r="W19" s="15">
        <f>IF(L19=9,9,IF(L19=10,10,IF(L19=11,11,IF(L19=12,12,IF(L19=13,13,IF(L19=14,14,IF(L19=15,15,IF(L19=16,16,0))))))))</f>
        <v>12</v>
      </c>
      <c r="X19" s="15">
        <f t="shared" si="1"/>
        <v>4</v>
      </c>
      <c r="Y19" s="15">
        <f>IF(L19=17,17,IF(L19=18,18,IF(L19=19,19,IF(L19=20,20,IF(L19=21,21,IF(L19=22,22,IF(L19=23,23,IF(L19=24,24,0))))))))</f>
        <v>0</v>
      </c>
      <c r="Z19" s="15">
        <f t="shared" si="2"/>
        <v>0</v>
      </c>
      <c r="AA19" s="15">
        <f>COUNTIF(D19:I19,"&gt;=200")</f>
        <v>0</v>
      </c>
      <c r="AB19" s="15">
        <f>AA19*2</f>
        <v>0</v>
      </c>
      <c r="AC19" s="15">
        <f>COUNTIF(D19:I19,"&gt;=250")</f>
        <v>0</v>
      </c>
      <c r="AD19" s="15">
        <f>AC19*2</f>
        <v>0</v>
      </c>
      <c r="AE19" s="15">
        <f>COUNTIF(D19:I19,"=300")</f>
        <v>0</v>
      </c>
      <c r="AF19" s="15">
        <f>AE19*6</f>
        <v>0</v>
      </c>
      <c r="AG19" s="15">
        <f t="shared" si="3"/>
        <v>0</v>
      </c>
      <c r="AH19" s="15">
        <f t="shared" si="4"/>
        <v>0</v>
      </c>
      <c r="AI19" s="15">
        <f t="shared" si="5"/>
        <v>0</v>
      </c>
      <c r="AJ19" s="15">
        <f t="shared" si="6"/>
        <v>0</v>
      </c>
      <c r="AK19" s="15"/>
      <c r="AL19" s="15"/>
      <c r="AM19" s="15"/>
      <c r="AN19" s="15"/>
      <c r="AO19" s="15"/>
      <c r="AP19" s="15"/>
      <c r="AQ19" s="15"/>
    </row>
    <row r="20" spans="1:43" ht="12.75">
      <c r="A20" s="106"/>
      <c r="B20" s="29">
        <v>2</v>
      </c>
      <c r="C20" s="17" t="s">
        <v>144</v>
      </c>
      <c r="D20" s="14">
        <v>131</v>
      </c>
      <c r="E20" s="14">
        <v>125</v>
      </c>
      <c r="F20" s="14">
        <v>125</v>
      </c>
      <c r="G20" s="14">
        <v>124</v>
      </c>
      <c r="H20" s="14">
        <v>150</v>
      </c>
      <c r="I20" s="14">
        <v>135</v>
      </c>
      <c r="J20" s="30">
        <f>SUM(D20:I20)</f>
        <v>790</v>
      </c>
      <c r="K20" s="31">
        <f>AVERAGE(D20:I20)</f>
        <v>131.66666666666666</v>
      </c>
      <c r="L20" s="29">
        <f>RANK(J20,$J$4:$J$41,0)</f>
        <v>19</v>
      </c>
      <c r="M20" s="87">
        <v>0</v>
      </c>
      <c r="N20" s="87">
        <v>0</v>
      </c>
      <c r="O20" s="87">
        <v>0</v>
      </c>
      <c r="P20" s="87">
        <v>0</v>
      </c>
      <c r="Q20" s="8">
        <f>(IF(J20&lt;100,0,(SUM(T20,V20,X20,Z20,AB20,AD20,AF20,AG20,AH20,AI20,AJ20))))</f>
        <v>4</v>
      </c>
      <c r="R20" s="9">
        <f>RANK(Q20,Q4:Q41,0)</f>
        <v>11</v>
      </c>
      <c r="S20" s="41" t="str">
        <f>RIGHT(C20,3)</f>
        <v>vek</v>
      </c>
      <c r="T20" s="15">
        <f>IF(OR(S20="ová",S20="ská",C20="romana fischer"),4,3)</f>
        <v>3</v>
      </c>
      <c r="U20" s="15">
        <f>IF(L20=1,1,IF(L20=2,2,IF(L20=3,3,IF(L20=4,4,IF(L20=5,5,IF(L20=6,6,IF(L20=7,7,IF(L20=8,8,0))))))))</f>
        <v>0</v>
      </c>
      <c r="V20" s="43">
        <f t="shared" si="0"/>
        <v>0</v>
      </c>
      <c r="W20" s="15">
        <f>IF(L20=9,9,IF(L20=10,10,IF(L20=11,11,IF(L20=12,12,IF(L20=13,13,IF(L20=14,14,IF(L20=15,15,IF(L20=16,16,0))))))))</f>
        <v>0</v>
      </c>
      <c r="X20" s="15">
        <f t="shared" si="1"/>
        <v>0</v>
      </c>
      <c r="Y20" s="15">
        <f>IF(L20=17,17,IF(L20=18,18,IF(L20=19,19,IF(L20=20,20,IF(L20=21,21,IF(L20=22,22,IF(L20=23,23,IF(L20=24,24,0))))))))</f>
        <v>19</v>
      </c>
      <c r="Z20" s="15">
        <f t="shared" si="2"/>
        <v>1</v>
      </c>
      <c r="AA20" s="15">
        <f>COUNTIF(D20:I20,"&gt;=200")</f>
        <v>0</v>
      </c>
      <c r="AB20" s="15">
        <f>AA20*2</f>
        <v>0</v>
      </c>
      <c r="AC20" s="15">
        <f>COUNTIF(D20:I20,"&gt;=250")</f>
        <v>0</v>
      </c>
      <c r="AD20" s="15">
        <f>AC20*2</f>
        <v>0</v>
      </c>
      <c r="AE20" s="15">
        <f>COUNTIF(D20:I20,"=300")</f>
        <v>0</v>
      </c>
      <c r="AF20" s="15">
        <f>AE20*6</f>
        <v>0</v>
      </c>
      <c r="AG20" s="15">
        <f t="shared" si="3"/>
        <v>0</v>
      </c>
      <c r="AH20" s="15">
        <f t="shared" si="4"/>
        <v>0</v>
      </c>
      <c r="AI20" s="15">
        <f t="shared" si="5"/>
        <v>0</v>
      </c>
      <c r="AJ20" s="15">
        <f t="shared" si="6"/>
        <v>0</v>
      </c>
      <c r="AK20" s="15"/>
      <c r="AL20" s="15"/>
      <c r="AM20" s="15"/>
      <c r="AN20" s="15"/>
      <c r="AO20" s="15"/>
      <c r="AP20" s="15"/>
      <c r="AQ20" s="15"/>
    </row>
    <row r="21" spans="1:43" ht="12.75">
      <c r="A21" s="106"/>
      <c r="B21" s="29">
        <v>3</v>
      </c>
      <c r="C21" s="17" t="s">
        <v>146</v>
      </c>
      <c r="D21" s="14">
        <v>150</v>
      </c>
      <c r="E21" s="14">
        <v>154</v>
      </c>
      <c r="F21" s="14">
        <v>144</v>
      </c>
      <c r="G21" s="14">
        <v>172</v>
      </c>
      <c r="H21" s="14">
        <v>176</v>
      </c>
      <c r="I21" s="14">
        <v>157</v>
      </c>
      <c r="J21" s="30">
        <f>SUM(D21:I21)</f>
        <v>953</v>
      </c>
      <c r="K21" s="31">
        <f>AVERAGE(D21:I21)</f>
        <v>158.83333333333334</v>
      </c>
      <c r="L21" s="29">
        <f>RANK(J21,$J$4:$J$41,0)</f>
        <v>11</v>
      </c>
      <c r="M21" s="87">
        <v>0</v>
      </c>
      <c r="N21" s="87">
        <v>0</v>
      </c>
      <c r="O21" s="87">
        <v>0</v>
      </c>
      <c r="P21" s="87">
        <v>0</v>
      </c>
      <c r="Q21" s="8">
        <f>(IF(J21&lt;100,0,(SUM(T21,V21,X21,Z21,AB21,AD21,AF21,AG21,AH21,AI21,AJ21))))</f>
        <v>8</v>
      </c>
      <c r="R21" s="9">
        <f>RANK(Q21,Q4:Q41,0)</f>
        <v>9</v>
      </c>
      <c r="S21" s="41" t="str">
        <f>RIGHT(C21,3)</f>
        <v>rka</v>
      </c>
      <c r="T21" s="15">
        <f>IF(OR(S21="ová",S21="ská",C21="romana fischer"),4,3)</f>
        <v>3</v>
      </c>
      <c r="U21" s="15">
        <f>IF(L21=1,1,IF(L21=2,2,IF(L21=3,3,IF(L21=4,4,IF(L21=5,5,IF(L21=6,6,IF(L21=7,7,IF(L21=8,8,0))))))))</f>
        <v>0</v>
      </c>
      <c r="V21" s="43">
        <f t="shared" si="0"/>
        <v>0</v>
      </c>
      <c r="W21" s="15">
        <f>IF(L21=9,9,IF(L21=10,10,IF(L21=11,11,IF(L21=12,12,IF(L21=13,13,IF(L21=14,14,IF(L21=15,15,IF(L21=16,16,0))))))))</f>
        <v>11</v>
      </c>
      <c r="X21" s="15">
        <f t="shared" si="1"/>
        <v>5</v>
      </c>
      <c r="Y21" s="15">
        <f>IF(L21=17,17,IF(L21=18,18,IF(L21=19,19,IF(L21=20,20,IF(L21=21,21,IF(L21=22,22,IF(L21=23,23,IF(L21=24,24,0))))))))</f>
        <v>0</v>
      </c>
      <c r="Z21" s="15">
        <f t="shared" si="2"/>
        <v>0</v>
      </c>
      <c r="AA21" s="15">
        <f>COUNTIF(D21:I21,"&gt;=200")</f>
        <v>0</v>
      </c>
      <c r="AB21" s="15">
        <f>AA21*2</f>
        <v>0</v>
      </c>
      <c r="AC21" s="15">
        <f>COUNTIF(D21:I21,"&gt;=250")</f>
        <v>0</v>
      </c>
      <c r="AD21" s="15">
        <f>AC21*2</f>
        <v>0</v>
      </c>
      <c r="AE21" s="15">
        <f>COUNTIF(D21:I21,"=300")</f>
        <v>0</v>
      </c>
      <c r="AF21" s="15">
        <f>AE21*6</f>
        <v>0</v>
      </c>
      <c r="AG21" s="15">
        <f t="shared" si="3"/>
        <v>0</v>
      </c>
      <c r="AH21" s="15">
        <f t="shared" si="4"/>
        <v>0</v>
      </c>
      <c r="AI21" s="15">
        <f t="shared" si="5"/>
        <v>0</v>
      </c>
      <c r="AJ21" s="15">
        <f t="shared" si="6"/>
        <v>0</v>
      </c>
      <c r="AK21" s="15"/>
      <c r="AL21" s="15"/>
      <c r="AM21" s="15"/>
      <c r="AN21" s="15"/>
      <c r="AO21" s="15"/>
      <c r="AP21" s="15"/>
      <c r="AQ21" s="15"/>
    </row>
    <row r="22" spans="1:43" ht="13.5" thickBot="1">
      <c r="A22" s="107" t="s">
        <v>95</v>
      </c>
      <c r="B22" s="107"/>
      <c r="C22" s="107"/>
      <c r="D22" s="32">
        <f aca="true" t="shared" si="10" ref="D22:I22">SUM(D19:D21)</f>
        <v>448</v>
      </c>
      <c r="E22" s="32">
        <f t="shared" si="10"/>
        <v>407</v>
      </c>
      <c r="F22" s="32">
        <f t="shared" si="10"/>
        <v>447</v>
      </c>
      <c r="G22" s="32">
        <f t="shared" si="10"/>
        <v>462</v>
      </c>
      <c r="H22" s="32">
        <f t="shared" si="10"/>
        <v>457</v>
      </c>
      <c r="I22" s="32">
        <f t="shared" si="10"/>
        <v>465</v>
      </c>
      <c r="J22" s="33" t="str">
        <f>IF(SUM(J19:J21)&lt;&gt;SUM(D22:I22),"chyba vzorců","vzorce OK")</f>
        <v>vzorce OK</v>
      </c>
      <c r="K22" s="34"/>
      <c r="L22" s="44"/>
      <c r="M22" s="88"/>
      <c r="N22" s="88"/>
      <c r="O22" s="88"/>
      <c r="P22" s="89"/>
      <c r="Q22" s="8"/>
      <c r="R22" s="9"/>
      <c r="S22" s="41"/>
      <c r="T22" s="15"/>
      <c r="U22" s="15"/>
      <c r="V22" s="43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>
        <f t="shared" si="3"/>
        <v>0</v>
      </c>
      <c r="AH22" s="15">
        <f t="shared" si="4"/>
        <v>0</v>
      </c>
      <c r="AI22" s="15">
        <f t="shared" si="5"/>
        <v>0</v>
      </c>
      <c r="AJ22" s="15">
        <f t="shared" si="6"/>
        <v>0</v>
      </c>
      <c r="AK22" s="15"/>
      <c r="AL22" s="15"/>
      <c r="AM22" s="15"/>
      <c r="AN22" s="15"/>
      <c r="AO22" s="15"/>
      <c r="AP22" s="15"/>
      <c r="AQ22" s="15"/>
    </row>
    <row r="23" spans="1:43" s="103" customFormat="1" ht="13.5" thickBot="1">
      <c r="A23" s="94" t="s">
        <v>13</v>
      </c>
      <c r="B23" s="95" t="s">
        <v>14</v>
      </c>
      <c r="C23" s="96" t="s">
        <v>94</v>
      </c>
      <c r="D23" s="96" t="s">
        <v>15</v>
      </c>
      <c r="E23" s="96" t="s">
        <v>16</v>
      </c>
      <c r="F23" s="96" t="s">
        <v>17</v>
      </c>
      <c r="G23" s="96" t="s">
        <v>18</v>
      </c>
      <c r="H23" s="96" t="s">
        <v>19</v>
      </c>
      <c r="I23" s="96" t="s">
        <v>20</v>
      </c>
      <c r="J23" s="97" t="s">
        <v>21</v>
      </c>
      <c r="K23" s="98" t="s">
        <v>22</v>
      </c>
      <c r="L23" s="97" t="s">
        <v>14</v>
      </c>
      <c r="M23" s="104"/>
      <c r="N23" s="104"/>
      <c r="O23" s="104"/>
      <c r="P23" s="105"/>
      <c r="Q23" s="92"/>
      <c r="R23" s="92"/>
      <c r="S23" s="93"/>
      <c r="T23" s="92"/>
      <c r="U23" s="92"/>
      <c r="V23" s="93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>
        <f t="shared" si="3"/>
        <v>0</v>
      </c>
      <c r="AH23" s="92">
        <f t="shared" si="4"/>
        <v>0</v>
      </c>
      <c r="AI23" s="92">
        <f t="shared" si="5"/>
        <v>0</v>
      </c>
      <c r="AJ23" s="92">
        <f t="shared" si="6"/>
        <v>0</v>
      </c>
      <c r="AK23" s="92"/>
      <c r="AL23" s="92"/>
      <c r="AM23" s="92"/>
      <c r="AN23" s="92"/>
      <c r="AO23" s="92"/>
      <c r="AP23" s="92"/>
      <c r="AQ23" s="92"/>
    </row>
    <row r="24" spans="1:43" ht="13.5" thickTop="1">
      <c r="A24" s="108">
        <v>5</v>
      </c>
      <c r="B24" s="28">
        <v>1</v>
      </c>
      <c r="C24" s="13" t="s">
        <v>142</v>
      </c>
      <c r="D24" s="14">
        <v>182</v>
      </c>
      <c r="E24" s="14">
        <v>167</v>
      </c>
      <c r="F24" s="14">
        <v>167</v>
      </c>
      <c r="G24" s="14">
        <v>165</v>
      </c>
      <c r="H24" s="14">
        <v>178</v>
      </c>
      <c r="I24" s="14">
        <v>113</v>
      </c>
      <c r="J24" s="30">
        <f>SUM(D24:I24)</f>
        <v>972</v>
      </c>
      <c r="K24" s="31">
        <f>AVERAGE(D24:I24)</f>
        <v>162</v>
      </c>
      <c r="L24" s="29">
        <f>RANK(J24,$J$4:$J$41,0)</f>
        <v>9</v>
      </c>
      <c r="M24" s="87">
        <v>0</v>
      </c>
      <c r="N24" s="87">
        <v>0</v>
      </c>
      <c r="O24" s="87">
        <v>0</v>
      </c>
      <c r="P24" s="87">
        <v>0</v>
      </c>
      <c r="Q24" s="8">
        <f>(IF(J24&lt;100,0,(SUM(T24,V24,X24,Z24,AB24,AD24,AF24,AG24,AH24,AI24,AJ24))))</f>
        <v>10</v>
      </c>
      <c r="R24" s="9">
        <f>RANK(Q24,Q4:Q41,0)</f>
        <v>7</v>
      </c>
      <c r="S24" s="41" t="str">
        <f>RIGHT(C24,3)</f>
        <v>lav</v>
      </c>
      <c r="T24" s="15">
        <f>IF(OR(S24="ová",S24="ská",C24="romana fischer"),4,3)</f>
        <v>3</v>
      </c>
      <c r="U24" s="15">
        <f>IF(L24=1,1,IF(L24=2,2,IF(L24=3,3,IF(L24=4,4,IF(L24=5,5,IF(L24=6,6,IF(L24=7,7,IF(L24=8,8,0))))))))</f>
        <v>0</v>
      </c>
      <c r="V24" s="43">
        <f t="shared" si="0"/>
        <v>0</v>
      </c>
      <c r="W24" s="15">
        <f>IF(L24=9,9,IF(L24=10,10,IF(L24=11,11,IF(L24=12,12,IF(L24=13,13,IF(L24=14,14,IF(L24=15,15,IF(L24=16,16,0))))))))</f>
        <v>9</v>
      </c>
      <c r="X24" s="15">
        <f t="shared" si="1"/>
        <v>7</v>
      </c>
      <c r="Y24" s="15">
        <f>IF(L24=17,17,IF(L24=18,18,IF(L24=19,19,IF(L24=20,20,IF(L24=21,21,IF(L24=22,22,IF(L24=23,23,IF(L24=24,24,0))))))))</f>
        <v>0</v>
      </c>
      <c r="Z24" s="15">
        <f t="shared" si="2"/>
        <v>0</v>
      </c>
      <c r="AA24" s="15">
        <f>COUNTIF(D24:I24,"&gt;=200")</f>
        <v>0</v>
      </c>
      <c r="AB24" s="15">
        <f>AA24*2</f>
        <v>0</v>
      </c>
      <c r="AC24" s="15">
        <f>COUNTIF(D24:I24,"&gt;=250")</f>
        <v>0</v>
      </c>
      <c r="AD24" s="15">
        <f>AC24*2</f>
        <v>0</v>
      </c>
      <c r="AE24" s="15">
        <f>COUNTIF(D24:I24,"=300")</f>
        <v>0</v>
      </c>
      <c r="AF24" s="15">
        <f>AE24*6</f>
        <v>0</v>
      </c>
      <c r="AG24" s="15">
        <f t="shared" si="3"/>
        <v>0</v>
      </c>
      <c r="AH24" s="15">
        <f t="shared" si="4"/>
        <v>0</v>
      </c>
      <c r="AI24" s="15">
        <f t="shared" si="5"/>
        <v>0</v>
      </c>
      <c r="AJ24" s="15">
        <f t="shared" si="6"/>
        <v>0</v>
      </c>
      <c r="AK24" s="15"/>
      <c r="AL24" s="15"/>
      <c r="AM24" s="15"/>
      <c r="AN24" s="15"/>
      <c r="AO24" s="15"/>
      <c r="AP24" s="15"/>
      <c r="AQ24" s="15"/>
    </row>
    <row r="25" spans="1:43" ht="12.75">
      <c r="A25" s="108"/>
      <c r="B25" s="29">
        <v>2</v>
      </c>
      <c r="C25" s="17" t="s">
        <v>136</v>
      </c>
      <c r="D25" s="14">
        <v>101</v>
      </c>
      <c r="E25" s="14">
        <v>140</v>
      </c>
      <c r="F25" s="14">
        <v>131</v>
      </c>
      <c r="G25" s="14">
        <v>127</v>
      </c>
      <c r="H25" s="14">
        <v>211</v>
      </c>
      <c r="I25" s="14">
        <v>210</v>
      </c>
      <c r="J25" s="30">
        <f>SUM(D25:I25)</f>
        <v>920</v>
      </c>
      <c r="K25" s="31">
        <f>AVERAGE(D25:I25)</f>
        <v>153.33333333333334</v>
      </c>
      <c r="L25" s="29">
        <f>RANK(J25,$J$4:$J$41,0)</f>
        <v>13</v>
      </c>
      <c r="M25" s="87">
        <v>0</v>
      </c>
      <c r="N25" s="87">
        <v>0</v>
      </c>
      <c r="O25" s="87">
        <v>0</v>
      </c>
      <c r="P25" s="87">
        <v>0</v>
      </c>
      <c r="Q25" s="8">
        <f>(IF(J25&lt;100,0,(SUM(T25,V25,X25,Z25,AB25,AD25,AF25,AG25,AH25,AI25,AJ25))))</f>
        <v>10</v>
      </c>
      <c r="R25" s="9">
        <f>RANK(Q25,Q4:Q41,0)</f>
        <v>7</v>
      </c>
      <c r="S25" s="41" t="str">
        <f>RIGHT(C25,3)</f>
        <v>gor</v>
      </c>
      <c r="T25" s="15">
        <f>IF(OR(S25="ová",S25="ská",C25="romana fischer"),4,3)</f>
        <v>3</v>
      </c>
      <c r="U25" s="15">
        <f>IF(L25=1,1,IF(L25=2,2,IF(L25=3,3,IF(L25=4,4,IF(L25=5,5,IF(L25=6,6,IF(L25=7,7,IF(L25=8,8,0))))))))</f>
        <v>0</v>
      </c>
      <c r="V25" s="43">
        <f t="shared" si="0"/>
        <v>0</v>
      </c>
      <c r="W25" s="15">
        <f>IF(L25=9,9,IF(L25=10,10,IF(L25=11,11,IF(L25=12,12,IF(L25=13,13,IF(L25=14,14,IF(L25=15,15,IF(L25=16,16,0))))))))</f>
        <v>13</v>
      </c>
      <c r="X25" s="15">
        <f t="shared" si="1"/>
        <v>3</v>
      </c>
      <c r="Y25" s="15">
        <f>IF(L25=17,17,IF(L25=18,18,IF(L25=19,19,IF(L25=20,20,IF(L25=21,21,IF(L25=22,22,IF(L25=23,23,IF(L25=24,24,0))))))))</f>
        <v>0</v>
      </c>
      <c r="Z25" s="15">
        <f t="shared" si="2"/>
        <v>0</v>
      </c>
      <c r="AA25" s="15">
        <f>COUNTIF(D25:I25,"&gt;=200")</f>
        <v>2</v>
      </c>
      <c r="AB25" s="15">
        <f>AA25*2</f>
        <v>4</v>
      </c>
      <c r="AC25" s="15">
        <f>COUNTIF(D25:I25,"&gt;=250")</f>
        <v>0</v>
      </c>
      <c r="AD25" s="15">
        <f>AC25*2</f>
        <v>0</v>
      </c>
      <c r="AE25" s="15">
        <f>COUNTIF(D25:I25,"=300")</f>
        <v>0</v>
      </c>
      <c r="AF25" s="15">
        <f>AE25*6</f>
        <v>0</v>
      </c>
      <c r="AG25" s="15">
        <f t="shared" si="3"/>
        <v>0</v>
      </c>
      <c r="AH25" s="15">
        <f t="shared" si="4"/>
        <v>0</v>
      </c>
      <c r="AI25" s="15">
        <f t="shared" si="5"/>
        <v>0</v>
      </c>
      <c r="AJ25" s="15">
        <f t="shared" si="6"/>
        <v>0</v>
      </c>
      <c r="AK25" s="15"/>
      <c r="AL25" s="15"/>
      <c r="AM25" s="15"/>
      <c r="AN25" s="15"/>
      <c r="AO25" s="15"/>
      <c r="AP25" s="15"/>
      <c r="AQ25" s="15"/>
    </row>
    <row r="26" spans="1:43" ht="12.75">
      <c r="A26" s="108"/>
      <c r="B26" s="29">
        <v>3</v>
      </c>
      <c r="C26" s="17"/>
      <c r="D26" s="14"/>
      <c r="E26" s="14"/>
      <c r="F26" s="14"/>
      <c r="G26" s="14"/>
      <c r="H26" s="14"/>
      <c r="I26" s="14"/>
      <c r="J26" s="30">
        <f>SUM(D26:I26)</f>
        <v>0</v>
      </c>
      <c r="K26" s="31" t="e">
        <f>AVERAGE(D26:I26)</f>
        <v>#DIV/0!</v>
      </c>
      <c r="L26" s="29">
        <f>RANK(J26,$J$4:$J$41,0)</f>
        <v>20</v>
      </c>
      <c r="M26" s="87">
        <v>0</v>
      </c>
      <c r="N26" s="87">
        <v>0</v>
      </c>
      <c r="O26" s="87">
        <v>0</v>
      </c>
      <c r="P26" s="87">
        <v>0</v>
      </c>
      <c r="Q26" s="8">
        <f>(IF(J26&lt;100,0,(SUM(T26,V26,X26,Z26,AB26,AD26,AF26,AG26,AH26,AI26,AJ26))))</f>
        <v>0</v>
      </c>
      <c r="R26" s="9">
        <f>RANK(Q26,Q4:Q41,0)</f>
        <v>14</v>
      </c>
      <c r="S26" s="41">
        <f>RIGHT(C26,3)</f>
      </c>
      <c r="T26" s="15">
        <f>IF(OR(S26="ová",S26="ská",C26="romana fischer"),4,3)</f>
        <v>3</v>
      </c>
      <c r="U26" s="15">
        <f>IF(L26=1,1,IF(L26=2,2,IF(L26=3,3,IF(L26=4,4,IF(L26=5,5,IF(L26=6,6,IF(L26=7,7,IF(L26=8,8,0))))))))</f>
        <v>0</v>
      </c>
      <c r="V26" s="43">
        <f t="shared" si="0"/>
        <v>0</v>
      </c>
      <c r="W26" s="15">
        <f>IF(L26=9,9,IF(L26=10,10,IF(L26=11,11,IF(L26=12,12,IF(L26=13,13,IF(L26=14,14,IF(L26=15,15,IF(L26=16,16,0))))))))</f>
        <v>0</v>
      </c>
      <c r="X26" s="15">
        <f t="shared" si="1"/>
        <v>0</v>
      </c>
      <c r="Y26" s="15">
        <f>IF(L26=17,17,IF(L26=18,18,IF(L26=19,19,IF(L26=20,20,IF(L26=21,21,IF(L26=22,22,IF(L26=23,23,IF(L26=24,24,0))))))))</f>
        <v>20</v>
      </c>
      <c r="Z26" s="15">
        <f t="shared" si="2"/>
        <v>1</v>
      </c>
      <c r="AA26" s="15">
        <f>COUNTIF(D26:I26,"&gt;=200")</f>
        <v>0</v>
      </c>
      <c r="AB26" s="15">
        <f>AA26*2</f>
        <v>0</v>
      </c>
      <c r="AC26" s="15">
        <f>COUNTIF(D26:I26,"&gt;=250")</f>
        <v>0</v>
      </c>
      <c r="AD26" s="15">
        <f>AC26*2</f>
        <v>0</v>
      </c>
      <c r="AE26" s="15">
        <f>COUNTIF(D26:I26,"=300")</f>
        <v>0</v>
      </c>
      <c r="AF26" s="15">
        <f>AE26*6</f>
        <v>0</v>
      </c>
      <c r="AG26" s="15">
        <f t="shared" si="3"/>
        <v>0</v>
      </c>
      <c r="AH26" s="15">
        <f t="shared" si="4"/>
        <v>0</v>
      </c>
      <c r="AI26" s="15">
        <f t="shared" si="5"/>
        <v>0</v>
      </c>
      <c r="AJ26" s="15">
        <f t="shared" si="6"/>
        <v>0</v>
      </c>
      <c r="AK26" s="15"/>
      <c r="AL26" s="15"/>
      <c r="AM26" s="15"/>
      <c r="AN26" s="15"/>
      <c r="AO26" s="15"/>
      <c r="AP26" s="15"/>
      <c r="AQ26" s="15"/>
    </row>
    <row r="27" spans="1:43" ht="13.5" thickBot="1">
      <c r="A27" s="107" t="s">
        <v>95</v>
      </c>
      <c r="B27" s="107"/>
      <c r="C27" s="107"/>
      <c r="D27" s="32">
        <f aca="true" t="shared" si="11" ref="D27:I27">SUM(D24:D26)</f>
        <v>283</v>
      </c>
      <c r="E27" s="32">
        <f t="shared" si="11"/>
        <v>307</v>
      </c>
      <c r="F27" s="32">
        <f t="shared" si="11"/>
        <v>298</v>
      </c>
      <c r="G27" s="32">
        <f t="shared" si="11"/>
        <v>292</v>
      </c>
      <c r="H27" s="32">
        <f t="shared" si="11"/>
        <v>389</v>
      </c>
      <c r="I27" s="32">
        <f t="shared" si="11"/>
        <v>323</v>
      </c>
      <c r="J27" s="33" t="str">
        <f>IF(SUM(J24:J26)&lt;&gt;SUM(D27:I27),"chyba vzorců","vzorce OK")</f>
        <v>vzorce OK</v>
      </c>
      <c r="K27" s="34"/>
      <c r="L27" s="44"/>
      <c r="M27" s="88"/>
      <c r="N27" s="88"/>
      <c r="O27" s="88"/>
      <c r="P27" s="89"/>
      <c r="Q27" s="8"/>
      <c r="R27" s="9"/>
      <c r="S27" s="41"/>
      <c r="T27" s="15"/>
      <c r="U27" s="15"/>
      <c r="V27" s="43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>
        <f t="shared" si="3"/>
        <v>0</v>
      </c>
      <c r="AH27" s="15">
        <f t="shared" si="4"/>
        <v>0</v>
      </c>
      <c r="AI27" s="15">
        <f t="shared" si="5"/>
        <v>0</v>
      </c>
      <c r="AJ27" s="15">
        <f t="shared" si="6"/>
        <v>0</v>
      </c>
      <c r="AK27" s="15"/>
      <c r="AL27" s="15"/>
      <c r="AM27" s="15"/>
      <c r="AN27" s="15"/>
      <c r="AO27" s="15"/>
      <c r="AP27" s="15"/>
      <c r="AQ27" s="15"/>
    </row>
    <row r="28" spans="1:43" s="103" customFormat="1" ht="13.5" thickBot="1">
      <c r="A28" s="94" t="s">
        <v>13</v>
      </c>
      <c r="B28" s="95" t="s">
        <v>14</v>
      </c>
      <c r="C28" s="96" t="s">
        <v>94</v>
      </c>
      <c r="D28" s="96" t="s">
        <v>15</v>
      </c>
      <c r="E28" s="96" t="s">
        <v>16</v>
      </c>
      <c r="F28" s="96" t="s">
        <v>17</v>
      </c>
      <c r="G28" s="96" t="s">
        <v>18</v>
      </c>
      <c r="H28" s="96" t="s">
        <v>19</v>
      </c>
      <c r="I28" s="96" t="s">
        <v>20</v>
      </c>
      <c r="J28" s="97" t="s">
        <v>21</v>
      </c>
      <c r="K28" s="98" t="s">
        <v>22</v>
      </c>
      <c r="L28" s="97" t="s">
        <v>14</v>
      </c>
      <c r="M28" s="104"/>
      <c r="N28" s="104"/>
      <c r="O28" s="104"/>
      <c r="P28" s="105"/>
      <c r="Q28" s="92"/>
      <c r="R28" s="92"/>
      <c r="S28" s="93"/>
      <c r="T28" s="92"/>
      <c r="U28" s="92"/>
      <c r="V28" s="93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>
        <f t="shared" si="3"/>
        <v>0</v>
      </c>
      <c r="AH28" s="92">
        <f t="shared" si="4"/>
        <v>0</v>
      </c>
      <c r="AI28" s="92">
        <f t="shared" si="5"/>
        <v>0</v>
      </c>
      <c r="AJ28" s="92">
        <f t="shared" si="6"/>
        <v>0</v>
      </c>
      <c r="AK28" s="92"/>
      <c r="AL28" s="92"/>
      <c r="AM28" s="92"/>
      <c r="AN28" s="92"/>
      <c r="AO28" s="92"/>
      <c r="AP28" s="92"/>
      <c r="AQ28" s="92"/>
    </row>
    <row r="29" spans="1:43" ht="13.5" thickTop="1">
      <c r="A29" s="106">
        <v>6</v>
      </c>
      <c r="B29" s="37">
        <v>1</v>
      </c>
      <c r="C29" s="13" t="s">
        <v>137</v>
      </c>
      <c r="D29" s="14">
        <v>137</v>
      </c>
      <c r="E29" s="14">
        <v>167</v>
      </c>
      <c r="F29" s="14">
        <v>156</v>
      </c>
      <c r="G29" s="14">
        <v>152</v>
      </c>
      <c r="H29" s="14">
        <v>202</v>
      </c>
      <c r="I29" s="14">
        <v>168</v>
      </c>
      <c r="J29" s="30">
        <f>SUM(D29:I29)</f>
        <v>982</v>
      </c>
      <c r="K29" s="31">
        <f>AVERAGE(D29:I29)</f>
        <v>163.66666666666666</v>
      </c>
      <c r="L29" s="29">
        <f>RANK(J29,$J$4:$J$41,0)</f>
        <v>7</v>
      </c>
      <c r="M29" s="87">
        <v>0</v>
      </c>
      <c r="N29" s="87">
        <v>0</v>
      </c>
      <c r="O29" s="87">
        <v>0</v>
      </c>
      <c r="P29" s="87">
        <v>0</v>
      </c>
      <c r="Q29" s="8">
        <f>(IF(J29&lt;100,0,(SUM(T29,V29,X29,Z29,AB29,AD29,AF29,AG29,AH29,AI29,AJ29))))</f>
        <v>14</v>
      </c>
      <c r="R29" s="9">
        <f>RANK(Q29,Q4:Q41,0)</f>
        <v>4</v>
      </c>
      <c r="S29" s="41" t="str">
        <f>RIGHT(C29,3)</f>
        <v>něk</v>
      </c>
      <c r="T29" s="15">
        <f>IF(OR(S29="ová",S29="ská",C29="romana fischer"),4,3)</f>
        <v>3</v>
      </c>
      <c r="U29" s="15">
        <f>IF(L29=1,1,IF(L29=2,2,IF(L29=3,3,IF(L29=4,4,IF(L29=5,5,IF(L29=6,6,IF(L29=7,7,IF(L29=8,8,0))))))))</f>
        <v>7</v>
      </c>
      <c r="V29" s="43">
        <f t="shared" si="0"/>
        <v>9</v>
      </c>
      <c r="W29" s="15">
        <f>IF(L29=9,9,IF(L29=10,10,IF(L29=11,11,IF(L29=12,12,IF(L29=13,13,IF(L29=14,14,IF(L29=15,15,IF(L29=16,16,0))))))))</f>
        <v>0</v>
      </c>
      <c r="X29" s="15">
        <f t="shared" si="1"/>
        <v>0</v>
      </c>
      <c r="Y29" s="15">
        <f>IF(L29=17,17,IF(L29=18,18,IF(L29=19,19,IF(L29=20,20,IF(L29=21,21,IF(L29=22,22,IF(L29=23,23,IF(L29=24,24,0))))))))</f>
        <v>0</v>
      </c>
      <c r="Z29" s="15">
        <f t="shared" si="2"/>
        <v>0</v>
      </c>
      <c r="AA29" s="15">
        <f>COUNTIF(D29:I29,"&gt;=200")</f>
        <v>1</v>
      </c>
      <c r="AB29" s="15">
        <f>AA29*2</f>
        <v>2</v>
      </c>
      <c r="AC29" s="15">
        <f>COUNTIF(D29:I29,"&gt;=250")</f>
        <v>0</v>
      </c>
      <c r="AD29" s="15">
        <f>AC29*2</f>
        <v>0</v>
      </c>
      <c r="AE29" s="15">
        <f>COUNTIF(D29:I29,"=300")</f>
        <v>0</v>
      </c>
      <c r="AF29" s="15">
        <f>AE29*6</f>
        <v>0</v>
      </c>
      <c r="AG29" s="15">
        <f t="shared" si="3"/>
        <v>0</v>
      </c>
      <c r="AH29" s="15">
        <f t="shared" si="4"/>
        <v>0</v>
      </c>
      <c r="AI29" s="15">
        <f t="shared" si="5"/>
        <v>0</v>
      </c>
      <c r="AJ29" s="15">
        <f t="shared" si="6"/>
        <v>0</v>
      </c>
      <c r="AK29" s="15"/>
      <c r="AL29" s="15"/>
      <c r="AM29" s="15"/>
      <c r="AN29" s="15"/>
      <c r="AO29" s="15"/>
      <c r="AP29" s="15"/>
      <c r="AQ29" s="15"/>
    </row>
    <row r="30" spans="1:43" ht="12.75">
      <c r="A30" s="106"/>
      <c r="B30" s="29">
        <v>2</v>
      </c>
      <c r="C30" s="17" t="s">
        <v>138</v>
      </c>
      <c r="D30" s="14">
        <v>205</v>
      </c>
      <c r="E30" s="14">
        <v>210</v>
      </c>
      <c r="F30" s="14">
        <v>157</v>
      </c>
      <c r="G30" s="14">
        <v>173</v>
      </c>
      <c r="H30" s="14">
        <v>155</v>
      </c>
      <c r="I30" s="14">
        <v>157</v>
      </c>
      <c r="J30" s="30">
        <f>SUM(D30:I30)</f>
        <v>1057</v>
      </c>
      <c r="K30" s="31">
        <f>AVERAGE(D30:I30)</f>
        <v>176.16666666666666</v>
      </c>
      <c r="L30" s="29">
        <f>RANK(J30,$J$4:$J$41,0)</f>
        <v>3</v>
      </c>
      <c r="M30" s="87">
        <v>0</v>
      </c>
      <c r="N30" s="87">
        <v>0</v>
      </c>
      <c r="O30" s="87">
        <v>0</v>
      </c>
      <c r="P30" s="87">
        <v>0</v>
      </c>
      <c r="Q30" s="8">
        <f>(IF(J30&lt;100,0,(SUM(T30,V30,X30,Z30,AB30,AD30,AF30,AG30,AH30,AI30,AJ30))))</f>
        <v>20</v>
      </c>
      <c r="R30" s="9">
        <f>RANK(Q30,Q4:Q41,0)</f>
        <v>2</v>
      </c>
      <c r="S30" s="41" t="str">
        <f>RIGHT(C30,3)</f>
        <v>šek</v>
      </c>
      <c r="T30" s="15">
        <f>IF(OR(S30="ová",S30="ská",C30="romana fischer"),4,3)</f>
        <v>3</v>
      </c>
      <c r="U30" s="15">
        <f>IF(L30=1,1,IF(L30=2,2,IF(L30=3,3,IF(L30=4,4,IF(L30=5,5,IF(L30=6,6,IF(L30=7,7,IF(L30=8,8,0))))))))</f>
        <v>3</v>
      </c>
      <c r="V30" s="43">
        <f t="shared" si="0"/>
        <v>13</v>
      </c>
      <c r="W30" s="15">
        <f>IF(L30=9,9,IF(L30=10,10,IF(L30=11,11,IF(L30=12,12,IF(L30=13,13,IF(L30=14,14,IF(L30=15,15,IF(L30=16,16,0))))))))</f>
        <v>0</v>
      </c>
      <c r="X30" s="15">
        <f t="shared" si="1"/>
        <v>0</v>
      </c>
      <c r="Y30" s="15">
        <f>IF(L30=17,17,IF(L30=18,18,IF(L30=19,19,IF(L30=20,20,IF(L30=21,21,IF(L30=22,22,IF(L30=23,23,IF(L30=24,24,0))))))))</f>
        <v>0</v>
      </c>
      <c r="Z30" s="15">
        <f t="shared" si="2"/>
        <v>0</v>
      </c>
      <c r="AA30" s="15">
        <f>COUNTIF(D30:I30,"&gt;=200")</f>
        <v>2</v>
      </c>
      <c r="AB30" s="15">
        <f>AA30*2</f>
        <v>4</v>
      </c>
      <c r="AC30" s="15">
        <f>COUNTIF(D30:I30,"&gt;=250")</f>
        <v>0</v>
      </c>
      <c r="AD30" s="15">
        <f>AC30*2</f>
        <v>0</v>
      </c>
      <c r="AE30" s="15">
        <f>COUNTIF(D30:I30,"=300")</f>
        <v>0</v>
      </c>
      <c r="AF30" s="15">
        <f>AE30*6</f>
        <v>0</v>
      </c>
      <c r="AG30" s="15">
        <f t="shared" si="3"/>
        <v>0</v>
      </c>
      <c r="AH30" s="15">
        <f t="shared" si="4"/>
        <v>0</v>
      </c>
      <c r="AI30" s="15">
        <f t="shared" si="5"/>
        <v>0</v>
      </c>
      <c r="AJ30" s="15">
        <f t="shared" si="6"/>
        <v>0</v>
      </c>
      <c r="AK30" s="15"/>
      <c r="AL30" s="15"/>
      <c r="AM30" s="15"/>
      <c r="AN30" s="15"/>
      <c r="AO30" s="15"/>
      <c r="AP30" s="15"/>
      <c r="AQ30" s="15"/>
    </row>
    <row r="31" spans="1:43" ht="12.75">
      <c r="A31" s="106"/>
      <c r="B31" s="29">
        <v>3</v>
      </c>
      <c r="C31" s="17" t="s">
        <v>145</v>
      </c>
      <c r="D31" s="14">
        <v>194</v>
      </c>
      <c r="E31" s="14">
        <v>192</v>
      </c>
      <c r="F31" s="14">
        <v>231</v>
      </c>
      <c r="G31" s="14">
        <v>132</v>
      </c>
      <c r="H31" s="14">
        <v>226</v>
      </c>
      <c r="I31" s="14">
        <v>178</v>
      </c>
      <c r="J31" s="30">
        <f>SUM(D31:I31)</f>
        <v>1153</v>
      </c>
      <c r="K31" s="31">
        <f>AVERAGE(D31:I31)</f>
        <v>192.16666666666666</v>
      </c>
      <c r="L31" s="29">
        <f>RANK(J31,$J$4:$J$41,0)</f>
        <v>1</v>
      </c>
      <c r="M31" s="87">
        <v>0</v>
      </c>
      <c r="N31" s="87">
        <v>0</v>
      </c>
      <c r="O31" s="87">
        <v>0</v>
      </c>
      <c r="P31" s="87">
        <v>0</v>
      </c>
      <c r="Q31" s="8">
        <f>(IF(J31&lt;100,0,(SUM(T31,V31,X31,Z31,AB31,AD31,AF31,AG31,AH31,AI31,AJ31))))</f>
        <v>22</v>
      </c>
      <c r="R31" s="9">
        <f>RANK(Q31,Q4:Q41,0)</f>
        <v>1</v>
      </c>
      <c r="S31" s="41" t="str">
        <f>RIGHT(C31,3)</f>
        <v>vel</v>
      </c>
      <c r="T31" s="15">
        <f>IF(OR(S31="ová",S31="ská",C31="romana fischer"),4,3)</f>
        <v>3</v>
      </c>
      <c r="U31" s="15">
        <f>IF(L31=1,1,IF(L31=2,2,IF(L31=3,3,IF(L31=4,4,IF(L31=5,5,IF(L31=6,6,IF(L31=7,7,IF(L31=8,8,0))))))))</f>
        <v>1</v>
      </c>
      <c r="V31" s="43">
        <f t="shared" si="0"/>
        <v>15</v>
      </c>
      <c r="W31" s="15">
        <f>IF(L31=9,9,IF(L31=10,10,IF(L31=11,11,IF(L31=12,12,IF(L31=13,13,IF(L31=14,14,IF(L31=15,15,IF(L31=16,16,0))))))))</f>
        <v>0</v>
      </c>
      <c r="X31" s="15">
        <f t="shared" si="1"/>
        <v>0</v>
      </c>
      <c r="Y31" s="15">
        <f>IF(L31=17,17,IF(L31=18,18,IF(L31=19,19,IF(L31=20,20,IF(L31=21,21,IF(L31=22,22,IF(L31=23,23,IF(L31=24,24,0))))))))</f>
        <v>0</v>
      </c>
      <c r="Z31" s="15">
        <f t="shared" si="2"/>
        <v>0</v>
      </c>
      <c r="AA31" s="15">
        <f>COUNTIF(D31:I31,"&gt;=200")</f>
        <v>2</v>
      </c>
      <c r="AB31" s="15">
        <f>AA31*2</f>
        <v>4</v>
      </c>
      <c r="AC31" s="15">
        <f>COUNTIF(D31:I31,"&gt;=250")</f>
        <v>0</v>
      </c>
      <c r="AD31" s="15">
        <f>AC31*2</f>
        <v>0</v>
      </c>
      <c r="AE31" s="15">
        <f>COUNTIF(D31:I31,"=300")</f>
        <v>0</v>
      </c>
      <c r="AF31" s="15">
        <f>AE31*6</f>
        <v>0</v>
      </c>
      <c r="AG31" s="15">
        <f t="shared" si="3"/>
        <v>0</v>
      </c>
      <c r="AH31" s="15">
        <f t="shared" si="4"/>
        <v>0</v>
      </c>
      <c r="AI31" s="15">
        <f t="shared" si="5"/>
        <v>0</v>
      </c>
      <c r="AJ31" s="15">
        <f t="shared" si="6"/>
        <v>0</v>
      </c>
      <c r="AK31" s="15"/>
      <c r="AL31" s="15"/>
      <c r="AM31" s="15"/>
      <c r="AN31" s="15"/>
      <c r="AO31" s="15"/>
      <c r="AP31" s="15"/>
      <c r="AQ31" s="15"/>
    </row>
    <row r="32" spans="1:43" ht="13.5" thickBot="1">
      <c r="A32" s="107" t="s">
        <v>95</v>
      </c>
      <c r="B32" s="107"/>
      <c r="C32" s="107"/>
      <c r="D32" s="32">
        <f aca="true" t="shared" si="12" ref="D32:I32">SUM(D29:D31)</f>
        <v>536</v>
      </c>
      <c r="E32" s="32">
        <f t="shared" si="12"/>
        <v>569</v>
      </c>
      <c r="F32" s="32">
        <f t="shared" si="12"/>
        <v>544</v>
      </c>
      <c r="G32" s="32">
        <f t="shared" si="12"/>
        <v>457</v>
      </c>
      <c r="H32" s="32">
        <f t="shared" si="12"/>
        <v>583</v>
      </c>
      <c r="I32" s="32">
        <f t="shared" si="12"/>
        <v>503</v>
      </c>
      <c r="J32" s="33" t="str">
        <f>IF(SUM(J29:J31)&lt;&gt;SUM(D32:I32),"chyba vzorců","vzorce OK")</f>
        <v>vzorce OK</v>
      </c>
      <c r="K32" s="34"/>
      <c r="L32" s="44"/>
      <c r="M32" s="88"/>
      <c r="N32" s="88"/>
      <c r="O32" s="88"/>
      <c r="P32" s="89"/>
      <c r="Q32" s="8"/>
      <c r="R32" s="9"/>
      <c r="S32" s="41"/>
      <c r="T32" s="15"/>
      <c r="U32" s="15"/>
      <c r="V32" s="43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>
        <f t="shared" si="3"/>
        <v>0</v>
      </c>
      <c r="AH32" s="15">
        <f t="shared" si="4"/>
        <v>0</v>
      </c>
      <c r="AI32" s="15">
        <f t="shared" si="5"/>
        <v>0</v>
      </c>
      <c r="AJ32" s="15">
        <f t="shared" si="6"/>
        <v>0</v>
      </c>
      <c r="AK32" s="15"/>
      <c r="AL32" s="15"/>
      <c r="AM32" s="15"/>
      <c r="AN32" s="15"/>
      <c r="AO32" s="15"/>
      <c r="AP32" s="15"/>
      <c r="AQ32" s="15"/>
    </row>
    <row r="33" spans="1:43" s="103" customFormat="1" ht="13.5" thickBot="1">
      <c r="A33" s="94" t="s">
        <v>13</v>
      </c>
      <c r="B33" s="95" t="s">
        <v>14</v>
      </c>
      <c r="C33" s="96" t="s">
        <v>94</v>
      </c>
      <c r="D33" s="96" t="s">
        <v>15</v>
      </c>
      <c r="E33" s="96" t="s">
        <v>16</v>
      </c>
      <c r="F33" s="96" t="s">
        <v>17</v>
      </c>
      <c r="G33" s="96" t="s">
        <v>18</v>
      </c>
      <c r="H33" s="96" t="s">
        <v>19</v>
      </c>
      <c r="I33" s="96" t="s">
        <v>20</v>
      </c>
      <c r="J33" s="97" t="s">
        <v>21</v>
      </c>
      <c r="K33" s="98" t="s">
        <v>22</v>
      </c>
      <c r="L33" s="97" t="s">
        <v>14</v>
      </c>
      <c r="M33" s="104"/>
      <c r="N33" s="104"/>
      <c r="O33" s="104"/>
      <c r="P33" s="105"/>
      <c r="Q33" s="92"/>
      <c r="R33" s="92"/>
      <c r="S33" s="93"/>
      <c r="T33" s="92"/>
      <c r="U33" s="92"/>
      <c r="V33" s="93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>
        <f>M33*2</f>
        <v>0</v>
      </c>
      <c r="AH33" s="92">
        <f>N33*3</f>
        <v>0</v>
      </c>
      <c r="AI33" s="92">
        <f>O33*4</f>
        <v>0</v>
      </c>
      <c r="AJ33" s="92">
        <f>P33*1</f>
        <v>0</v>
      </c>
      <c r="AK33" s="92"/>
      <c r="AL33" s="92"/>
      <c r="AM33" s="92"/>
      <c r="AN33" s="92"/>
      <c r="AO33" s="92"/>
      <c r="AP33" s="92"/>
      <c r="AQ33" s="92"/>
    </row>
    <row r="34" spans="1:43" ht="13.5" thickTop="1">
      <c r="A34" s="108">
        <v>7</v>
      </c>
      <c r="B34" s="37"/>
      <c r="C34" s="13" t="s">
        <v>139</v>
      </c>
      <c r="D34" s="14">
        <v>138</v>
      </c>
      <c r="E34" s="14">
        <v>173</v>
      </c>
      <c r="F34" s="14">
        <v>193</v>
      </c>
      <c r="G34" s="14">
        <v>134</v>
      </c>
      <c r="H34" s="14">
        <v>211</v>
      </c>
      <c r="I34" s="14">
        <v>135</v>
      </c>
      <c r="J34" s="30">
        <f>SUM(D34:I34)</f>
        <v>984</v>
      </c>
      <c r="K34" s="31">
        <f>AVERAGE(D34:I34)</f>
        <v>164</v>
      </c>
      <c r="L34" s="29">
        <f>RANK(J34,$J$4:$J$41,0)</f>
        <v>6</v>
      </c>
      <c r="M34" s="87"/>
      <c r="N34" s="87"/>
      <c r="O34" s="87"/>
      <c r="P34" s="87"/>
      <c r="Q34" s="8"/>
      <c r="R34" s="9"/>
      <c r="S34" s="41"/>
      <c r="T34" s="15"/>
      <c r="U34" s="15">
        <f>IF(L34=1,1,IF(L34=2,2,IF(L34=3,3,IF(L34=4,4,IF(L34=5,5,IF(L34=6,6,IF(L34=7,7,IF(L34=8,8,0))))))))</f>
        <v>6</v>
      </c>
      <c r="V34" s="43">
        <f t="shared" si="0"/>
        <v>10</v>
      </c>
      <c r="W34" s="15">
        <f>IF(L34=9,9,IF(L34=10,10,IF(L34=11,11,IF(L34=12,12,IF(L34=13,13,IF(L34=14,14,IF(L34=15,15,IF(L34=16,16,0))))))))</f>
        <v>0</v>
      </c>
      <c r="X34" s="15">
        <f t="shared" si="1"/>
        <v>0</v>
      </c>
      <c r="Y34" s="15">
        <f>IF(L34=17,17,IF(L34=18,18,IF(L34=19,19,IF(L34=20,20,IF(L34=21,21,IF(L34=22,22,IF(L34=23,23,IF(L34=24,24,0))))))))</f>
        <v>0</v>
      </c>
      <c r="Z34" s="15">
        <f t="shared" si="2"/>
        <v>0</v>
      </c>
      <c r="AA34" s="15">
        <f>COUNTIF(D34:I34,"&gt;=200")</f>
        <v>1</v>
      </c>
      <c r="AB34" s="15">
        <f>AA34*2</f>
        <v>2</v>
      </c>
      <c r="AC34" s="15">
        <f>COUNTIF(D34:I34,"&gt;=250")</f>
        <v>0</v>
      </c>
      <c r="AD34" s="15">
        <f>AC34*2</f>
        <v>0</v>
      </c>
      <c r="AE34" s="15">
        <f>COUNTIF(D34:I34,"=300")</f>
        <v>0</v>
      </c>
      <c r="AF34" s="15">
        <f>AE34*6</f>
        <v>0</v>
      </c>
      <c r="AG34" s="15">
        <f t="shared" si="3"/>
        <v>0</v>
      </c>
      <c r="AH34" s="15">
        <f t="shared" si="4"/>
        <v>0</v>
      </c>
      <c r="AI34" s="15">
        <f t="shared" si="5"/>
        <v>0</v>
      </c>
      <c r="AJ34" s="15">
        <f t="shared" si="6"/>
        <v>0</v>
      </c>
      <c r="AK34" s="15"/>
      <c r="AL34" s="15"/>
      <c r="AM34" s="15"/>
      <c r="AN34" s="15"/>
      <c r="AO34" s="15"/>
      <c r="AP34" s="15"/>
      <c r="AQ34" s="15"/>
    </row>
    <row r="35" spans="1:43" ht="12.75">
      <c r="A35" s="108"/>
      <c r="B35" s="29"/>
      <c r="C35" s="17" t="s">
        <v>140</v>
      </c>
      <c r="D35" s="14">
        <v>161</v>
      </c>
      <c r="E35" s="14">
        <v>114</v>
      </c>
      <c r="F35" s="14">
        <v>168</v>
      </c>
      <c r="G35" s="14">
        <v>210</v>
      </c>
      <c r="H35" s="14">
        <v>114</v>
      </c>
      <c r="I35" s="14">
        <v>151</v>
      </c>
      <c r="J35" s="30">
        <f>SUM(D35:I35)</f>
        <v>918</v>
      </c>
      <c r="K35" s="31">
        <f>AVERAGE(D35:I35)</f>
        <v>153</v>
      </c>
      <c r="L35" s="29">
        <f>RANK(J35,$J$4:$J$41,0)</f>
        <v>14</v>
      </c>
      <c r="M35" s="87"/>
      <c r="N35" s="87"/>
      <c r="O35" s="87"/>
      <c r="P35" s="87"/>
      <c r="Q35" s="8"/>
      <c r="R35" s="9"/>
      <c r="S35" s="41"/>
      <c r="T35" s="15"/>
      <c r="U35" s="15">
        <f>IF(L35=1,1,IF(L35=2,2,IF(L35=3,3,IF(L35=4,4,IF(L35=5,5,IF(L35=6,6,IF(L35=7,7,IF(L35=8,8,0))))))))</f>
        <v>0</v>
      </c>
      <c r="V35" s="43">
        <f t="shared" si="0"/>
        <v>0</v>
      </c>
      <c r="W35" s="15">
        <f>IF(L35=9,9,IF(L35=10,10,IF(L35=11,11,IF(L35=12,12,IF(L35=13,13,IF(L35=14,14,IF(L35=15,15,IF(L35=16,16,0))))))))</f>
        <v>14</v>
      </c>
      <c r="X35" s="15">
        <f t="shared" si="1"/>
        <v>2</v>
      </c>
      <c r="Y35" s="15">
        <f>IF(L35=17,17,IF(L35=18,18,IF(L35=19,19,IF(L35=20,20,IF(L35=21,21,IF(L35=22,22,IF(L35=23,23,IF(L35=24,24,0))))))))</f>
        <v>0</v>
      </c>
      <c r="Z35" s="15">
        <f t="shared" si="2"/>
        <v>0</v>
      </c>
      <c r="AA35" s="15">
        <f>COUNTIF(D35:I35,"&gt;=200")</f>
        <v>1</v>
      </c>
      <c r="AB35" s="15">
        <f>AA35*2</f>
        <v>2</v>
      </c>
      <c r="AC35" s="15">
        <f>COUNTIF(D35:I35,"&gt;=250")</f>
        <v>0</v>
      </c>
      <c r="AD35" s="15">
        <f>AC35*2</f>
        <v>0</v>
      </c>
      <c r="AE35" s="15">
        <f>COUNTIF(D35:I35,"=300")</f>
        <v>0</v>
      </c>
      <c r="AF35" s="15">
        <f>AE35*6</f>
        <v>0</v>
      </c>
      <c r="AG35" s="15">
        <f t="shared" si="3"/>
        <v>0</v>
      </c>
      <c r="AH35" s="15">
        <f t="shared" si="4"/>
        <v>0</v>
      </c>
      <c r="AI35" s="15">
        <f t="shared" si="5"/>
        <v>0</v>
      </c>
      <c r="AJ35" s="15">
        <f t="shared" si="6"/>
        <v>0</v>
      </c>
      <c r="AK35" s="15"/>
      <c r="AL35" s="15"/>
      <c r="AM35" s="15"/>
      <c r="AN35" s="15"/>
      <c r="AO35" s="15"/>
      <c r="AP35" s="15"/>
      <c r="AQ35" s="15"/>
    </row>
    <row r="36" spans="1:43" ht="12.75">
      <c r="A36" s="108"/>
      <c r="B36" s="29"/>
      <c r="C36" s="17" t="s">
        <v>141</v>
      </c>
      <c r="D36" s="14">
        <v>167</v>
      </c>
      <c r="E36" s="14">
        <v>133</v>
      </c>
      <c r="F36" s="14">
        <v>129</v>
      </c>
      <c r="G36" s="14">
        <v>164</v>
      </c>
      <c r="H36" s="14">
        <v>166</v>
      </c>
      <c r="I36" s="14">
        <v>149</v>
      </c>
      <c r="J36" s="30">
        <f>SUM(D36:I36)</f>
        <v>908</v>
      </c>
      <c r="K36" s="31">
        <f>AVERAGE(D36:I36)</f>
        <v>151.33333333333334</v>
      </c>
      <c r="L36" s="29">
        <f>RANK(J36,$J$4:$J$41,0)</f>
        <v>16</v>
      </c>
      <c r="M36" s="87"/>
      <c r="N36" s="87"/>
      <c r="O36" s="87"/>
      <c r="P36" s="87"/>
      <c r="Q36" s="8"/>
      <c r="R36" s="9"/>
      <c r="S36" s="41"/>
      <c r="T36" s="15"/>
      <c r="U36" s="15">
        <f>IF(L36=1,1,IF(L36=2,2,IF(L36=3,3,IF(L36=4,4,IF(L36=5,5,IF(L36=6,6,IF(L36=7,7,IF(L36=8,8,0))))))))</f>
        <v>0</v>
      </c>
      <c r="V36" s="43">
        <f t="shared" si="0"/>
        <v>0</v>
      </c>
      <c r="W36" s="15">
        <f>IF(L36=9,9,IF(L36=10,10,IF(L36=11,11,IF(L36=12,12,IF(L36=13,13,IF(L36=14,14,IF(L36=15,15,IF(L36=16,16,0))))))))</f>
        <v>16</v>
      </c>
      <c r="X36" s="15">
        <f t="shared" si="1"/>
        <v>1</v>
      </c>
      <c r="Y36" s="15">
        <f>IF(L36=17,17,IF(L36=18,18,IF(L36=19,19,IF(L36=20,20,IF(L36=21,21,IF(L36=22,22,IF(L36=23,23,IF(L36=24,24,0))))))))</f>
        <v>0</v>
      </c>
      <c r="Z36" s="15">
        <f t="shared" si="2"/>
        <v>0</v>
      </c>
      <c r="AA36" s="15">
        <f>COUNTIF(D36:I36,"&gt;=200")</f>
        <v>0</v>
      </c>
      <c r="AB36" s="15">
        <f>AA36*2</f>
        <v>0</v>
      </c>
      <c r="AC36" s="15">
        <f>COUNTIF(D36:I36,"&gt;=250")</f>
        <v>0</v>
      </c>
      <c r="AD36" s="15">
        <f>AC36*2</f>
        <v>0</v>
      </c>
      <c r="AE36" s="15">
        <f>COUNTIF(D36:I36,"=300")</f>
        <v>0</v>
      </c>
      <c r="AF36" s="15">
        <f>AE36*6</f>
        <v>0</v>
      </c>
      <c r="AG36" s="15">
        <f t="shared" si="3"/>
        <v>0</v>
      </c>
      <c r="AH36" s="15">
        <f t="shared" si="4"/>
        <v>0</v>
      </c>
      <c r="AI36" s="15">
        <f t="shared" si="5"/>
        <v>0</v>
      </c>
      <c r="AJ36" s="15">
        <f t="shared" si="6"/>
        <v>0</v>
      </c>
      <c r="AK36" s="15"/>
      <c r="AL36" s="15"/>
      <c r="AM36" s="15"/>
      <c r="AN36" s="15"/>
      <c r="AO36" s="15"/>
      <c r="AP36" s="15"/>
      <c r="AQ36" s="15"/>
    </row>
    <row r="37" spans="1:43" ht="13.5" thickBot="1">
      <c r="A37" s="107"/>
      <c r="B37" s="107"/>
      <c r="C37" s="107"/>
      <c r="D37" s="32"/>
      <c r="E37" s="32"/>
      <c r="F37" s="32"/>
      <c r="G37" s="32"/>
      <c r="H37" s="32"/>
      <c r="I37" s="32"/>
      <c r="J37" s="33"/>
      <c r="K37" s="34"/>
      <c r="L37" s="44"/>
      <c r="M37" s="88"/>
      <c r="N37" s="88"/>
      <c r="O37" s="88"/>
      <c r="P37" s="89"/>
      <c r="Q37" s="8"/>
      <c r="R37" s="9"/>
      <c r="S37" s="41"/>
      <c r="T37" s="15"/>
      <c r="U37" s="15"/>
      <c r="V37" s="43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>
        <f t="shared" si="3"/>
        <v>0</v>
      </c>
      <c r="AH37" s="15">
        <f t="shared" si="4"/>
        <v>0</v>
      </c>
      <c r="AI37" s="15">
        <f t="shared" si="5"/>
        <v>0</v>
      </c>
      <c r="AJ37" s="15">
        <f t="shared" si="6"/>
        <v>0</v>
      </c>
      <c r="AK37" s="15"/>
      <c r="AL37" s="15"/>
      <c r="AM37" s="15"/>
      <c r="AN37" s="15"/>
      <c r="AO37" s="15"/>
      <c r="AP37" s="15"/>
      <c r="AQ37" s="15"/>
    </row>
    <row r="38" spans="1:43" s="103" customFormat="1" ht="13.5" thickBot="1">
      <c r="A38" s="94" t="s">
        <v>13</v>
      </c>
      <c r="B38" s="95" t="s">
        <v>14</v>
      </c>
      <c r="C38" s="96" t="s">
        <v>94</v>
      </c>
      <c r="D38" s="96" t="s">
        <v>15</v>
      </c>
      <c r="E38" s="96" t="s">
        <v>16</v>
      </c>
      <c r="F38" s="96" t="s">
        <v>17</v>
      </c>
      <c r="G38" s="96" t="s">
        <v>18</v>
      </c>
      <c r="H38" s="96" t="s">
        <v>19</v>
      </c>
      <c r="I38" s="96" t="s">
        <v>20</v>
      </c>
      <c r="J38" s="97" t="s">
        <v>21</v>
      </c>
      <c r="K38" s="98" t="s">
        <v>22</v>
      </c>
      <c r="L38" s="97" t="s">
        <v>14</v>
      </c>
      <c r="M38" s="104"/>
      <c r="N38" s="104"/>
      <c r="O38" s="104"/>
      <c r="P38" s="105"/>
      <c r="Q38" s="92"/>
      <c r="R38" s="92"/>
      <c r="S38" s="93"/>
      <c r="T38" s="92"/>
      <c r="U38" s="92"/>
      <c r="V38" s="93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>
        <f>M38*2</f>
        <v>0</v>
      </c>
      <c r="AH38" s="92">
        <f>N38*3</f>
        <v>0</v>
      </c>
      <c r="AI38" s="92">
        <f>O38*4</f>
        <v>0</v>
      </c>
      <c r="AJ38" s="92">
        <f>P38*1</f>
        <v>0</v>
      </c>
      <c r="AK38" s="92"/>
      <c r="AL38" s="92"/>
      <c r="AM38" s="92"/>
      <c r="AN38" s="92"/>
      <c r="AO38" s="92"/>
      <c r="AP38" s="92"/>
      <c r="AQ38" s="92"/>
    </row>
    <row r="39" spans="1:43" ht="13.5" thickTop="1">
      <c r="A39" s="106">
        <v>8</v>
      </c>
      <c r="B39" s="37"/>
      <c r="C39" s="13" t="s">
        <v>151</v>
      </c>
      <c r="D39" s="14">
        <v>144</v>
      </c>
      <c r="E39" s="14">
        <v>156</v>
      </c>
      <c r="F39" s="14">
        <v>143</v>
      </c>
      <c r="G39" s="14">
        <v>140</v>
      </c>
      <c r="H39" s="14">
        <v>154</v>
      </c>
      <c r="I39" s="14">
        <v>154</v>
      </c>
      <c r="J39" s="30">
        <f>SUM(D39:I39)</f>
        <v>891</v>
      </c>
      <c r="K39" s="31">
        <f>AVERAGE(D39:I39)</f>
        <v>148.5</v>
      </c>
      <c r="L39" s="29">
        <f>RANK(J39,$J$4:$J$41,0)</f>
        <v>17</v>
      </c>
      <c r="M39" s="87"/>
      <c r="N39" s="87"/>
      <c r="O39" s="87"/>
      <c r="P39" s="87"/>
      <c r="Q39" s="8"/>
      <c r="R39" s="9"/>
      <c r="S39" s="41"/>
      <c r="T39" s="15"/>
      <c r="U39" s="15">
        <f>IF(L39=1,1,IF(L39=2,2,IF(L39=3,3,IF(L39=4,4,IF(L39=5,5,IF(L39=6,6,IF(L39=7,7,IF(L39=8,8,0))))))))</f>
        <v>0</v>
      </c>
      <c r="V39" s="43">
        <f t="shared" si="0"/>
        <v>0</v>
      </c>
      <c r="W39" s="15">
        <f>IF(L39=9,9,IF(L39=10,10,IF(L39=11,11,IF(L39=12,12,IF(L39=13,13,IF(L39=14,14,IF(L39=15,15,IF(L39=16,16,0))))))))</f>
        <v>0</v>
      </c>
      <c r="X39" s="15">
        <f t="shared" si="1"/>
        <v>0</v>
      </c>
      <c r="Y39" s="15">
        <f>IF(L39=17,17,IF(L39=18,18,IF(L39=19,19,IF(L39=20,20,IF(L39=21,21,IF(L39=22,22,IF(L39=23,23,IF(L39=24,24,0))))))))</f>
        <v>17</v>
      </c>
      <c r="Z39" s="15">
        <f t="shared" si="2"/>
        <v>1</v>
      </c>
      <c r="AA39" s="15">
        <f>COUNTIF(D39:I39,"&gt;=200")</f>
        <v>0</v>
      </c>
      <c r="AB39" s="15">
        <f>AA39*2</f>
        <v>0</v>
      </c>
      <c r="AC39" s="15">
        <f>COUNTIF(D39:I39,"&gt;=250")</f>
        <v>0</v>
      </c>
      <c r="AD39" s="15">
        <f>AC39*2</f>
        <v>0</v>
      </c>
      <c r="AE39" s="15">
        <f>COUNTIF(D39:I39,"=300")</f>
        <v>0</v>
      </c>
      <c r="AF39" s="15">
        <f>AE39*6</f>
        <v>0</v>
      </c>
      <c r="AG39" s="15">
        <f t="shared" si="3"/>
        <v>0</v>
      </c>
      <c r="AH39" s="15">
        <f t="shared" si="4"/>
        <v>0</v>
      </c>
      <c r="AI39" s="15">
        <f t="shared" si="5"/>
        <v>0</v>
      </c>
      <c r="AJ39" s="15">
        <f t="shared" si="6"/>
        <v>0</v>
      </c>
      <c r="AK39" s="15"/>
      <c r="AL39" s="15"/>
      <c r="AM39" s="15"/>
      <c r="AN39" s="15"/>
      <c r="AO39" s="15"/>
      <c r="AP39" s="15"/>
      <c r="AQ39" s="15"/>
    </row>
    <row r="40" spans="1:43" ht="12.75">
      <c r="A40" s="106"/>
      <c r="B40" s="29"/>
      <c r="C40" s="17" t="s">
        <v>152</v>
      </c>
      <c r="D40" s="14">
        <v>175</v>
      </c>
      <c r="E40" s="14">
        <v>192</v>
      </c>
      <c r="F40" s="14">
        <v>224</v>
      </c>
      <c r="G40" s="14">
        <v>153</v>
      </c>
      <c r="H40" s="14">
        <v>185</v>
      </c>
      <c r="I40" s="14">
        <v>210</v>
      </c>
      <c r="J40" s="30">
        <f>SUM(D40:I40)</f>
        <v>1139</v>
      </c>
      <c r="K40" s="31">
        <f>AVERAGE(D40:I40)</f>
        <v>189.83333333333334</v>
      </c>
      <c r="L40" s="29">
        <f>RANK(J40,$J$4:$J$41,0)</f>
        <v>2</v>
      </c>
      <c r="M40" s="87"/>
      <c r="N40" s="87"/>
      <c r="O40" s="87"/>
      <c r="P40" s="87"/>
      <c r="Q40" s="8"/>
      <c r="R40" s="9"/>
      <c r="S40" s="41"/>
      <c r="T40" s="15"/>
      <c r="U40" s="15">
        <f>IF(L40=1,1,IF(L40=2,2,IF(L40=3,3,IF(L40=4,4,IF(L40=5,5,IF(L40=6,6,IF(L40=7,7,IF(L40=8,8,0))))))))</f>
        <v>2</v>
      </c>
      <c r="V40" s="43">
        <f t="shared" si="0"/>
        <v>14</v>
      </c>
      <c r="W40" s="15">
        <f>IF(L40=9,9,IF(L40=10,10,IF(L40=11,11,IF(L40=12,12,IF(L40=13,13,IF(L40=14,14,IF(L40=15,15,IF(L40=16,16,0))))))))</f>
        <v>0</v>
      </c>
      <c r="X40" s="15">
        <f t="shared" si="1"/>
        <v>0</v>
      </c>
      <c r="Y40" s="15">
        <f>IF(L40=17,17,IF(L40=18,18,IF(L40=19,19,IF(L40=20,20,IF(L40=21,21,IF(L40=22,22,IF(L40=23,23,IF(L40=24,24,0))))))))</f>
        <v>0</v>
      </c>
      <c r="Z40" s="15">
        <f t="shared" si="2"/>
        <v>0</v>
      </c>
      <c r="AA40" s="15">
        <f>COUNTIF(D40:I40,"&gt;=200")</f>
        <v>2</v>
      </c>
      <c r="AB40" s="15">
        <f>AA40*2</f>
        <v>4</v>
      </c>
      <c r="AC40" s="15">
        <f>COUNTIF(D40:I40,"&gt;=250")</f>
        <v>0</v>
      </c>
      <c r="AD40" s="15">
        <f>AC40*2</f>
        <v>0</v>
      </c>
      <c r="AE40" s="15">
        <f>COUNTIF(D40:I40,"=300")</f>
        <v>0</v>
      </c>
      <c r="AF40" s="15">
        <f>AE40*6</f>
        <v>0</v>
      </c>
      <c r="AG40" s="15">
        <f t="shared" si="3"/>
        <v>0</v>
      </c>
      <c r="AH40" s="15">
        <f t="shared" si="4"/>
        <v>0</v>
      </c>
      <c r="AI40" s="15">
        <f t="shared" si="5"/>
        <v>0</v>
      </c>
      <c r="AJ40" s="15">
        <f t="shared" si="6"/>
        <v>0</v>
      </c>
      <c r="AK40" s="15"/>
      <c r="AL40" s="15"/>
      <c r="AM40" s="15"/>
      <c r="AN40" s="15"/>
      <c r="AO40" s="15"/>
      <c r="AP40" s="15"/>
      <c r="AQ40" s="15"/>
    </row>
    <row r="41" spans="1:43" ht="12.75">
      <c r="A41" s="106"/>
      <c r="B41" s="29"/>
      <c r="C41" s="17" t="s">
        <v>153</v>
      </c>
      <c r="D41" s="14">
        <v>171</v>
      </c>
      <c r="E41" s="14">
        <v>177</v>
      </c>
      <c r="F41" s="14">
        <v>149</v>
      </c>
      <c r="G41" s="14">
        <v>146</v>
      </c>
      <c r="H41" s="14">
        <v>137</v>
      </c>
      <c r="I41" s="14">
        <v>174</v>
      </c>
      <c r="J41" s="30">
        <f>SUM(D41:I41)</f>
        <v>954</v>
      </c>
      <c r="K41" s="31">
        <f>AVERAGE(D41:I41)</f>
        <v>159</v>
      </c>
      <c r="L41" s="29">
        <f>RANK(J41,$J$4:$J$41,0)</f>
        <v>10</v>
      </c>
      <c r="M41" s="87"/>
      <c r="N41" s="87"/>
      <c r="O41" s="87"/>
      <c r="P41" s="87"/>
      <c r="Q41" s="8"/>
      <c r="R41" s="9"/>
      <c r="S41" s="41"/>
      <c r="T41" s="15"/>
      <c r="U41" s="15">
        <f>IF(L41=1,1,IF(L41=2,2,IF(L41=3,3,IF(L41=4,4,IF(L41=5,5,IF(L41=6,6,IF(L41=7,7,IF(L41=8,8,0))))))))</f>
        <v>0</v>
      </c>
      <c r="V41" s="43">
        <f t="shared" si="0"/>
        <v>0</v>
      </c>
      <c r="W41" s="15">
        <f>IF(L41=9,9,IF(L41=10,10,IF(L41=11,11,IF(L41=12,12,IF(L41=13,13,IF(L41=14,14,IF(L41=15,15,IF(L41=16,16,0))))))))</f>
        <v>10</v>
      </c>
      <c r="X41" s="15">
        <f t="shared" si="1"/>
        <v>6</v>
      </c>
      <c r="Y41" s="15">
        <f>IF(L41=17,17,IF(L41=18,18,IF(L41=19,19,IF(L41=20,20,IF(L41=21,21,IF(L41=22,22,IF(L41=23,23,IF(L41=24,24,0))))))))</f>
        <v>0</v>
      </c>
      <c r="Z41" s="15">
        <f t="shared" si="2"/>
        <v>0</v>
      </c>
      <c r="AA41" s="15">
        <f>COUNTIF(D41:I41,"&gt;=200")</f>
        <v>0</v>
      </c>
      <c r="AB41" s="15">
        <f>AA41*2</f>
        <v>0</v>
      </c>
      <c r="AC41" s="15">
        <f>COUNTIF(D41:I41,"&gt;=250")</f>
        <v>0</v>
      </c>
      <c r="AD41" s="15">
        <f>AC41*2</f>
        <v>0</v>
      </c>
      <c r="AE41" s="15">
        <f>COUNTIF(D41:I41,"=300")</f>
        <v>0</v>
      </c>
      <c r="AF41" s="15">
        <f>AE41*6</f>
        <v>0</v>
      </c>
      <c r="AG41" s="15">
        <f t="shared" si="3"/>
        <v>0</v>
      </c>
      <c r="AH41" s="15">
        <f t="shared" si="4"/>
        <v>0</v>
      </c>
      <c r="AI41" s="15">
        <f t="shared" si="5"/>
        <v>0</v>
      </c>
      <c r="AJ41" s="15">
        <f t="shared" si="6"/>
        <v>0</v>
      </c>
      <c r="AK41" s="15"/>
      <c r="AL41" s="15"/>
      <c r="AM41" s="15"/>
      <c r="AN41" s="15"/>
      <c r="AO41" s="15"/>
      <c r="AP41" s="15"/>
      <c r="AQ41" s="15"/>
    </row>
    <row r="42" spans="1:40" ht="13.5" thickBot="1">
      <c r="A42" s="107" t="s">
        <v>95</v>
      </c>
      <c r="B42" s="107"/>
      <c r="C42" s="107"/>
      <c r="D42" s="32">
        <f aca="true" t="shared" si="13" ref="D42:I42">SUM(D39:D41)</f>
        <v>490</v>
      </c>
      <c r="E42" s="32">
        <f t="shared" si="13"/>
        <v>525</v>
      </c>
      <c r="F42" s="32">
        <f t="shared" si="13"/>
        <v>516</v>
      </c>
      <c r="G42" s="32">
        <f t="shared" si="13"/>
        <v>439</v>
      </c>
      <c r="H42" s="32">
        <f t="shared" si="13"/>
        <v>476</v>
      </c>
      <c r="I42" s="32">
        <f t="shared" si="13"/>
        <v>538</v>
      </c>
      <c r="J42" s="33" t="str">
        <f>IF(SUM(J39:J41)&lt;&gt;SUM(D42:I42),"chyba vzorců","vzorce OK")</f>
        <v>vzorce OK</v>
      </c>
      <c r="K42" s="34"/>
      <c r="L42" s="35"/>
      <c r="M42" s="90">
        <f>SUM(M4:M41)</f>
        <v>0</v>
      </c>
      <c r="N42" s="90">
        <f>SUM(N4:N41)</f>
        <v>0</v>
      </c>
      <c r="O42" s="90">
        <f>SUM(O4:O41)</f>
        <v>0</v>
      </c>
      <c r="P42" s="90">
        <f>SUM(P4:P41)</f>
        <v>0</v>
      </c>
      <c r="AK42" s="15"/>
      <c r="AL42" s="15"/>
      <c r="AN42" s="15"/>
    </row>
  </sheetData>
  <sheetProtection/>
  <mergeCells count="18">
    <mergeCell ref="M1:O1"/>
    <mergeCell ref="AG1:AI1"/>
    <mergeCell ref="A4:A6"/>
    <mergeCell ref="A7:C7"/>
    <mergeCell ref="A9:A11"/>
    <mergeCell ref="A12:C12"/>
    <mergeCell ref="A14:A16"/>
    <mergeCell ref="A17:C17"/>
    <mergeCell ref="A19:A21"/>
    <mergeCell ref="A22:C22"/>
    <mergeCell ref="A24:A26"/>
    <mergeCell ref="A27:C27"/>
    <mergeCell ref="A29:A31"/>
    <mergeCell ref="A32:C32"/>
    <mergeCell ref="A34:A36"/>
    <mergeCell ref="A37:C37"/>
    <mergeCell ref="A39:A41"/>
    <mergeCell ref="A42:C42"/>
  </mergeCells>
  <conditionalFormatting sqref="AM4:AM41 AK4:AL42 AO4:AQ41 AN4:AN42 U4:AJ41 U33:AQ33 U38:AQ38">
    <cfRule type="cellIs" priority="1" dxfId="47" operator="equal" stopIfTrue="1">
      <formula>0</formula>
    </cfRule>
  </conditionalFormatting>
  <conditionalFormatting sqref="L3:L42">
    <cfRule type="cellIs" priority="2" dxfId="48" operator="equal" stopIfTrue="1">
      <formula>1</formula>
    </cfRule>
    <cfRule type="cellIs" priority="3" dxfId="49" operator="equal" stopIfTrue="1">
      <formula>2</formula>
    </cfRule>
    <cfRule type="cellIs" priority="4" dxfId="50" operator="equal" stopIfTrue="1">
      <formula>3</formula>
    </cfRule>
  </conditionalFormatting>
  <conditionalFormatting sqref="D7:I7 D12:I12 D17:I17 D22:I22 D27:I27 D32:I32 D37:I37 D42:I42">
    <cfRule type="cellIs" priority="5" dxfId="51" operator="greaterThanOrEqual" stopIfTrue="1">
      <formula>500</formula>
    </cfRule>
  </conditionalFormatting>
  <conditionalFormatting sqref="D4:I6 D9:I11 D14:I16 D19:I21 D24:I26 D29:I31 D34:I36 D39:I41">
    <cfRule type="cellIs" priority="6" dxfId="52" operator="between" stopIfTrue="1">
      <formula>200</formula>
      <formula>299</formula>
    </cfRule>
    <cfRule type="cellIs" priority="7" dxfId="0" operator="equal" stopIfTrue="1">
      <formula>300</formula>
    </cfRule>
  </conditionalFormatting>
  <dataValidations count="2">
    <dataValidation type="whole" allowBlank="1" showInputMessage="1" showErrorMessage="1" sqref="M4:P6 M9:P11 M14:P16 M19:P21 M24:P26 M29:P31 M34:P36 M39:P41">
      <formula1>0</formula1>
      <formula2>9</formula2>
    </dataValidation>
    <dataValidation type="whole" operator="lessThanOrEqual" allowBlank="1" showInputMessage="1" showErrorMessage="1" sqref="D39:I41 D4:I6 D9:I11 D14:I16 D19:I21 D24:I26 D29:I31 D34:I36">
      <formula1>300</formula1>
    </dataValidation>
  </dataValidation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U46"/>
  <sheetViews>
    <sheetView zoomScale="101" zoomScaleNormal="101" zoomScalePageLayoutView="0" workbookViewId="0" topLeftCell="A1">
      <selection activeCell="A1" sqref="A1"/>
    </sheetView>
  </sheetViews>
  <sheetFormatPr defaultColWidth="9.00390625" defaultRowHeight="12.75"/>
  <cols>
    <col min="1" max="1" width="7.25390625" style="18" customWidth="1"/>
    <col min="2" max="2" width="20.25390625" style="18" bestFit="1" customWidth="1"/>
    <col min="3" max="3" width="7.00390625" style="18" customWidth="1"/>
    <col min="4" max="4" width="6.00390625" style="18" customWidth="1"/>
    <col min="5" max="5" width="4.875" style="18" customWidth="1"/>
    <col min="6" max="6" width="6.00390625" style="18" customWidth="1"/>
    <col min="7" max="7" width="4.875" style="18" customWidth="1"/>
    <col min="8" max="8" width="6.00390625" style="19" customWidth="1"/>
    <col min="9" max="9" width="4.875" style="19" customWidth="1"/>
    <col min="10" max="10" width="6.00390625" style="19" customWidth="1"/>
    <col min="11" max="11" width="4.875" style="19" customWidth="1"/>
    <col min="12" max="12" width="6.00390625" style="19" customWidth="1"/>
    <col min="13" max="13" width="4.875" style="19" customWidth="1"/>
    <col min="14" max="14" width="6.00390625" style="19" customWidth="1"/>
    <col min="15" max="15" width="4.875" style="19" customWidth="1"/>
    <col min="16" max="16" width="6.00390625" style="19" customWidth="1"/>
    <col min="17" max="17" width="4.875" style="19" customWidth="1"/>
    <col min="18" max="18" width="6.00390625" style="19" customWidth="1"/>
    <col min="19" max="19" width="4.875" style="19" customWidth="1"/>
    <col min="20" max="20" width="6.00390625" style="19" customWidth="1"/>
    <col min="21" max="21" width="4.875" style="19" customWidth="1"/>
    <col min="22" max="16384" width="9.125" style="19" customWidth="1"/>
  </cols>
  <sheetData>
    <row r="1" spans="1:21" s="20" customFormat="1" ht="12.75">
      <c r="A1" s="58" t="s">
        <v>14</v>
      </c>
      <c r="B1" s="111" t="s">
        <v>94</v>
      </c>
      <c r="C1" s="59" t="s">
        <v>23</v>
      </c>
      <c r="D1" s="113" t="s">
        <v>24</v>
      </c>
      <c r="E1" s="113"/>
      <c r="F1" s="113" t="s">
        <v>25</v>
      </c>
      <c r="G1" s="113"/>
      <c r="H1" s="113" t="s">
        <v>26</v>
      </c>
      <c r="I1" s="113"/>
      <c r="J1" s="113" t="s">
        <v>27</v>
      </c>
      <c r="K1" s="113"/>
      <c r="L1" s="113" t="s">
        <v>28</v>
      </c>
      <c r="M1" s="113"/>
      <c r="N1" s="113" t="s">
        <v>29</v>
      </c>
      <c r="O1" s="113"/>
      <c r="P1" s="113" t="s">
        <v>30</v>
      </c>
      <c r="Q1" s="113"/>
      <c r="R1" s="113" t="s">
        <v>31</v>
      </c>
      <c r="S1" s="113"/>
      <c r="T1" s="113" t="s">
        <v>32</v>
      </c>
      <c r="U1" s="114"/>
    </row>
    <row r="2" spans="1:21" s="20" customFormat="1" ht="13.5" thickBot="1">
      <c r="A2" s="60" t="s">
        <v>33</v>
      </c>
      <c r="B2" s="112"/>
      <c r="C2" s="61" t="s">
        <v>34</v>
      </c>
      <c r="D2" s="62" t="s">
        <v>6</v>
      </c>
      <c r="E2" s="63" t="s">
        <v>3</v>
      </c>
      <c r="F2" s="62" t="s">
        <v>6</v>
      </c>
      <c r="G2" s="63" t="s">
        <v>3</v>
      </c>
      <c r="H2" s="62" t="s">
        <v>6</v>
      </c>
      <c r="I2" s="63" t="s">
        <v>3</v>
      </c>
      <c r="J2" s="62" t="s">
        <v>6</v>
      </c>
      <c r="K2" s="63" t="s">
        <v>3</v>
      </c>
      <c r="L2" s="62" t="s">
        <v>6</v>
      </c>
      <c r="M2" s="63" t="s">
        <v>3</v>
      </c>
      <c r="N2" s="62" t="s">
        <v>6</v>
      </c>
      <c r="O2" s="63" t="s">
        <v>3</v>
      </c>
      <c r="P2" s="62" t="s">
        <v>6</v>
      </c>
      <c r="Q2" s="63" t="s">
        <v>3</v>
      </c>
      <c r="R2" s="62" t="s">
        <v>6</v>
      </c>
      <c r="S2" s="63" t="s">
        <v>3</v>
      </c>
      <c r="T2" s="62" t="s">
        <v>6</v>
      </c>
      <c r="U2" s="64" t="s">
        <v>3</v>
      </c>
    </row>
    <row r="3" spans="1:21" ht="12.75">
      <c r="A3" s="66">
        <f>RANK(C3,C:C,0)</f>
        <v>1</v>
      </c>
      <c r="B3" s="81" t="s">
        <v>59</v>
      </c>
      <c r="C3" s="67">
        <f aca="true" t="shared" si="0" ref="C3:C46">E3+G3+I3+K3+M3+O3+Q3+S3+U3</f>
        <v>77</v>
      </c>
      <c r="D3" s="68">
        <v>2</v>
      </c>
      <c r="E3" s="68">
        <v>37</v>
      </c>
      <c r="F3" s="68">
        <v>2</v>
      </c>
      <c r="G3" s="68">
        <v>40</v>
      </c>
      <c r="H3" s="68">
        <v>0</v>
      </c>
      <c r="I3" s="68">
        <v>0</v>
      </c>
      <c r="J3" s="68">
        <v>0</v>
      </c>
      <c r="K3" s="68">
        <v>0</v>
      </c>
      <c r="L3" s="68">
        <v>0</v>
      </c>
      <c r="M3" s="68">
        <v>0</v>
      </c>
      <c r="N3" s="68">
        <v>0</v>
      </c>
      <c r="O3" s="68">
        <v>0</v>
      </c>
      <c r="P3" s="68">
        <v>0</v>
      </c>
      <c r="Q3" s="68">
        <v>0</v>
      </c>
      <c r="R3" s="68">
        <v>0</v>
      </c>
      <c r="S3" s="68">
        <v>0</v>
      </c>
      <c r="T3" s="68">
        <v>0</v>
      </c>
      <c r="U3" s="69">
        <v>0</v>
      </c>
    </row>
    <row r="4" spans="1:21" ht="12.75">
      <c r="A4" s="70">
        <f>RANK(C4,C:C,0)</f>
        <v>2</v>
      </c>
      <c r="B4" s="16" t="s">
        <v>51</v>
      </c>
      <c r="C4" s="51">
        <f t="shared" si="0"/>
        <v>67</v>
      </c>
      <c r="D4" s="65">
        <v>4</v>
      </c>
      <c r="E4" s="65">
        <v>27</v>
      </c>
      <c r="F4" s="65">
        <v>1</v>
      </c>
      <c r="G4" s="65">
        <v>40</v>
      </c>
      <c r="H4" s="65">
        <v>0</v>
      </c>
      <c r="I4" s="65">
        <v>0</v>
      </c>
      <c r="J4" s="65">
        <v>0</v>
      </c>
      <c r="K4" s="65">
        <v>0</v>
      </c>
      <c r="L4" s="65">
        <v>0</v>
      </c>
      <c r="M4" s="65">
        <v>0</v>
      </c>
      <c r="N4" s="65">
        <v>0</v>
      </c>
      <c r="O4" s="65">
        <v>0</v>
      </c>
      <c r="P4" s="65">
        <v>0</v>
      </c>
      <c r="Q4" s="65">
        <v>0</v>
      </c>
      <c r="R4" s="65">
        <v>0</v>
      </c>
      <c r="S4" s="65">
        <v>0</v>
      </c>
      <c r="T4" s="65">
        <v>0</v>
      </c>
      <c r="U4" s="65">
        <v>0</v>
      </c>
    </row>
    <row r="5" spans="1:21" ht="12.75">
      <c r="A5" s="70">
        <f>RANK(C5,C:C,0)</f>
        <v>3</v>
      </c>
      <c r="B5" s="16" t="s">
        <v>120</v>
      </c>
      <c r="C5" s="51">
        <f t="shared" si="0"/>
        <v>51</v>
      </c>
      <c r="D5" s="65">
        <v>5</v>
      </c>
      <c r="E5" s="65">
        <v>22</v>
      </c>
      <c r="F5" s="65">
        <v>3</v>
      </c>
      <c r="G5" s="65">
        <v>29</v>
      </c>
      <c r="H5" s="65">
        <v>0</v>
      </c>
      <c r="I5" s="65">
        <v>0</v>
      </c>
      <c r="J5" s="65">
        <v>0</v>
      </c>
      <c r="K5" s="65">
        <v>0</v>
      </c>
      <c r="L5" s="65">
        <v>0</v>
      </c>
      <c r="M5" s="65">
        <v>0</v>
      </c>
      <c r="N5" s="65">
        <v>0</v>
      </c>
      <c r="O5" s="65">
        <v>0</v>
      </c>
      <c r="P5" s="65">
        <v>0</v>
      </c>
      <c r="Q5" s="65">
        <v>0</v>
      </c>
      <c r="R5" s="65">
        <v>0</v>
      </c>
      <c r="S5" s="65">
        <v>0</v>
      </c>
      <c r="T5" s="65">
        <v>0</v>
      </c>
      <c r="U5" s="65">
        <v>0</v>
      </c>
    </row>
    <row r="6" spans="1:21" ht="12.75">
      <c r="A6" s="70">
        <f>RANK(C6,C:C,0)</f>
        <v>4</v>
      </c>
      <c r="B6" s="38" t="s">
        <v>47</v>
      </c>
      <c r="C6" s="51">
        <f t="shared" si="0"/>
        <v>50</v>
      </c>
      <c r="D6" s="65">
        <v>1</v>
      </c>
      <c r="E6" s="65">
        <v>30</v>
      </c>
      <c r="F6" s="65">
        <v>4</v>
      </c>
      <c r="G6" s="65">
        <v>20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</row>
    <row r="7" spans="1:21" ht="12.75">
      <c r="A7" s="70">
        <f>RANK(C7,C:C,0)</f>
        <v>5</v>
      </c>
      <c r="B7" s="16" t="s">
        <v>49</v>
      </c>
      <c r="C7" s="51">
        <f t="shared" si="0"/>
        <v>46</v>
      </c>
      <c r="D7" s="65">
        <v>3</v>
      </c>
      <c r="E7" s="65">
        <v>29</v>
      </c>
      <c r="F7" s="65">
        <v>7</v>
      </c>
      <c r="G7" s="65">
        <v>17</v>
      </c>
      <c r="H7" s="65">
        <v>0</v>
      </c>
      <c r="I7" s="65">
        <v>0</v>
      </c>
      <c r="J7" s="65">
        <v>0</v>
      </c>
      <c r="K7" s="65">
        <v>0</v>
      </c>
      <c r="L7" s="65">
        <v>0</v>
      </c>
      <c r="M7" s="65">
        <v>0</v>
      </c>
      <c r="N7" s="65">
        <v>0</v>
      </c>
      <c r="O7" s="65">
        <v>0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</row>
    <row r="8" spans="1:21" ht="12.75">
      <c r="A8" s="70">
        <f>RANK(C8,C:C,0)</f>
        <v>6</v>
      </c>
      <c r="B8" s="38" t="s">
        <v>52</v>
      </c>
      <c r="C8" s="51">
        <f t="shared" si="0"/>
        <v>42</v>
      </c>
      <c r="D8" s="65">
        <v>6</v>
      </c>
      <c r="E8" s="65">
        <v>25</v>
      </c>
      <c r="F8" s="65">
        <v>10</v>
      </c>
      <c r="G8" s="65">
        <v>17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</row>
    <row r="9" spans="1:21" ht="12.75">
      <c r="A9" s="70">
        <f>RANK(C9,C:C,0)</f>
        <v>7</v>
      </c>
      <c r="B9" s="18" t="s">
        <v>46</v>
      </c>
      <c r="C9" s="51">
        <f t="shared" si="0"/>
        <v>39</v>
      </c>
      <c r="D9" s="18">
        <v>11</v>
      </c>
      <c r="E9" s="18">
        <v>14</v>
      </c>
      <c r="F9" s="65">
        <v>5</v>
      </c>
      <c r="G9" s="65">
        <v>25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</row>
    <row r="10" spans="1:21" ht="12.75">
      <c r="A10" s="70">
        <f>RANK(C10,C:C,0)</f>
        <v>8</v>
      </c>
      <c r="B10" s="16" t="s">
        <v>48</v>
      </c>
      <c r="C10" s="51">
        <f t="shared" si="0"/>
        <v>36</v>
      </c>
      <c r="D10" s="65">
        <v>7</v>
      </c>
      <c r="E10" s="65">
        <v>19</v>
      </c>
      <c r="F10" s="65">
        <v>8</v>
      </c>
      <c r="G10" s="65">
        <v>17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  <c r="T10" s="65">
        <v>0</v>
      </c>
      <c r="U10" s="65">
        <v>0</v>
      </c>
    </row>
    <row r="11" spans="1:21" ht="12.75">
      <c r="A11" s="70">
        <f>RANK(C11,C:C,0)</f>
        <v>9</v>
      </c>
      <c r="B11" s="38" t="s">
        <v>37</v>
      </c>
      <c r="C11" s="51">
        <f t="shared" si="0"/>
        <v>31</v>
      </c>
      <c r="D11" s="65">
        <v>9</v>
      </c>
      <c r="E11" s="65">
        <v>22</v>
      </c>
      <c r="F11" s="65">
        <v>12</v>
      </c>
      <c r="G11" s="65">
        <v>9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</row>
    <row r="12" spans="1:21" ht="12.75">
      <c r="A12" s="70">
        <f>RANK(C12,C:C,0)</f>
        <v>10</v>
      </c>
      <c r="B12" s="16" t="s">
        <v>45</v>
      </c>
      <c r="C12" s="51">
        <f t="shared" si="0"/>
        <v>29</v>
      </c>
      <c r="D12" s="65">
        <v>12</v>
      </c>
      <c r="E12" s="65">
        <v>12</v>
      </c>
      <c r="F12" s="65">
        <v>6</v>
      </c>
      <c r="G12" s="65">
        <v>17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</row>
    <row r="13" spans="1:21" ht="12.75">
      <c r="A13" s="70">
        <f>RANK(C13,C:C,0)</f>
        <v>11</v>
      </c>
      <c r="B13" s="16" t="s">
        <v>66</v>
      </c>
      <c r="C13" s="51">
        <f t="shared" si="0"/>
        <v>26</v>
      </c>
      <c r="D13" s="65">
        <v>10</v>
      </c>
      <c r="E13" s="65">
        <v>15</v>
      </c>
      <c r="F13" s="65">
        <v>11</v>
      </c>
      <c r="G13" s="65">
        <v>11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</row>
    <row r="14" spans="1:21" ht="12.75">
      <c r="A14" s="70">
        <f>RANK(C14,C:C,0)</f>
        <v>12</v>
      </c>
      <c r="B14" s="16" t="s">
        <v>53</v>
      </c>
      <c r="C14" s="51">
        <f t="shared" si="0"/>
        <v>23</v>
      </c>
      <c r="D14" s="65">
        <v>15</v>
      </c>
      <c r="E14" s="65">
        <v>7</v>
      </c>
      <c r="F14" s="65">
        <v>9</v>
      </c>
      <c r="G14" s="65">
        <v>16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</row>
    <row r="15" spans="1:21" ht="12.75">
      <c r="A15" s="70">
        <f>RANK(C15,C:C,0)</f>
        <v>12</v>
      </c>
      <c r="B15" s="16" t="s">
        <v>38</v>
      </c>
      <c r="C15" s="51">
        <f t="shared" si="0"/>
        <v>23</v>
      </c>
      <c r="D15" s="65">
        <v>8</v>
      </c>
      <c r="E15" s="65">
        <v>23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</row>
    <row r="16" spans="1:21" ht="12.75">
      <c r="A16" s="70">
        <f>RANK(C16,C:C,0)</f>
        <v>14</v>
      </c>
      <c r="B16" s="38" t="s">
        <v>113</v>
      </c>
      <c r="C16" s="51">
        <f t="shared" si="0"/>
        <v>21</v>
      </c>
      <c r="D16" s="65">
        <v>14</v>
      </c>
      <c r="E16" s="65">
        <v>8</v>
      </c>
      <c r="F16" s="65">
        <v>13</v>
      </c>
      <c r="G16" s="65">
        <v>13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</row>
    <row r="17" spans="1:21" ht="12.75">
      <c r="A17" s="70">
        <f>RANK(C17,C:C,0)</f>
        <v>15</v>
      </c>
      <c r="B17" s="57" t="s">
        <v>123</v>
      </c>
      <c r="C17" s="51">
        <f t="shared" si="0"/>
        <v>17</v>
      </c>
      <c r="D17" s="65">
        <v>18</v>
      </c>
      <c r="E17" s="65">
        <v>5</v>
      </c>
      <c r="F17" s="65">
        <v>14</v>
      </c>
      <c r="G17" s="65">
        <v>12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</row>
    <row r="18" spans="1:21" ht="12.75">
      <c r="A18" s="70">
        <f>RANK(C18,C:C,0)</f>
        <v>16</v>
      </c>
      <c r="B18" s="38" t="s">
        <v>84</v>
      </c>
      <c r="C18" s="51">
        <f t="shared" si="0"/>
        <v>16</v>
      </c>
      <c r="D18" s="65">
        <v>19</v>
      </c>
      <c r="E18" s="65">
        <v>10</v>
      </c>
      <c r="F18" s="65">
        <v>21</v>
      </c>
      <c r="G18" s="65">
        <v>6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</row>
    <row r="19" spans="1:21" ht="12.75">
      <c r="A19" s="70">
        <f>RANK(C19,C:C,0)</f>
        <v>17</v>
      </c>
      <c r="B19" s="16" t="s">
        <v>108</v>
      </c>
      <c r="C19" s="51">
        <f t="shared" si="0"/>
        <v>13</v>
      </c>
      <c r="D19" s="65">
        <v>13</v>
      </c>
      <c r="E19" s="65">
        <v>7</v>
      </c>
      <c r="F19" s="65">
        <v>17</v>
      </c>
      <c r="G19" s="65">
        <v>6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</row>
    <row r="20" spans="1:21" ht="12.75">
      <c r="A20" s="70">
        <f>RANK(C20,C:C,0)</f>
        <v>18</v>
      </c>
      <c r="B20" s="38" t="s">
        <v>106</v>
      </c>
      <c r="C20" s="51">
        <f t="shared" si="0"/>
        <v>11</v>
      </c>
      <c r="D20" s="65">
        <v>16</v>
      </c>
      <c r="E20" s="65">
        <v>11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</row>
    <row r="21" spans="1:21" ht="12.75">
      <c r="A21" s="70">
        <f>RANK(C21,C:C,0)</f>
        <v>19</v>
      </c>
      <c r="B21" s="65" t="s">
        <v>107</v>
      </c>
      <c r="C21" s="51">
        <f t="shared" si="0"/>
        <v>10</v>
      </c>
      <c r="D21" s="65">
        <v>17</v>
      </c>
      <c r="E21" s="65">
        <v>6</v>
      </c>
      <c r="F21" s="65">
        <v>20</v>
      </c>
      <c r="G21" s="65">
        <v>4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</row>
    <row r="22" spans="1:21" ht="12.75">
      <c r="A22" s="70">
        <f>RANK(C22,C:C,0)</f>
        <v>19</v>
      </c>
      <c r="B22" s="65" t="s">
        <v>62</v>
      </c>
      <c r="C22" s="51">
        <f t="shared" si="0"/>
        <v>10</v>
      </c>
      <c r="D22" s="65">
        <v>20</v>
      </c>
      <c r="E22" s="65">
        <v>5</v>
      </c>
      <c r="F22" s="65">
        <v>19</v>
      </c>
      <c r="G22" s="65">
        <v>5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</row>
    <row r="23" spans="1:21" ht="12.75">
      <c r="A23" s="70">
        <f>RANK(C23,C:C,0)</f>
        <v>19</v>
      </c>
      <c r="B23" s="18" t="s">
        <v>109</v>
      </c>
      <c r="C23" s="51">
        <f t="shared" si="0"/>
        <v>10</v>
      </c>
      <c r="D23" s="18">
        <v>22</v>
      </c>
      <c r="E23" s="18">
        <v>5</v>
      </c>
      <c r="F23" s="65">
        <v>18</v>
      </c>
      <c r="G23" s="65">
        <v>5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</row>
    <row r="24" spans="1:21" ht="12.75">
      <c r="A24" s="70">
        <f>RANK(C24,C:C,0)</f>
        <v>22</v>
      </c>
      <c r="B24" s="16" t="s">
        <v>115</v>
      </c>
      <c r="C24" s="51">
        <f t="shared" si="0"/>
        <v>8</v>
      </c>
      <c r="D24" s="65">
        <v>24</v>
      </c>
      <c r="E24" s="65">
        <v>4</v>
      </c>
      <c r="F24" s="65">
        <v>23</v>
      </c>
      <c r="G24" s="65">
        <v>4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</row>
    <row r="25" spans="1:21" ht="12.75">
      <c r="A25" s="70">
        <f>RANK(C25,C:C,0)</f>
        <v>22</v>
      </c>
      <c r="B25" s="16" t="s">
        <v>102</v>
      </c>
      <c r="C25" s="51">
        <f t="shared" si="0"/>
        <v>8</v>
      </c>
      <c r="D25" s="65">
        <v>23</v>
      </c>
      <c r="E25" s="65">
        <v>4</v>
      </c>
      <c r="F25" s="65">
        <v>22</v>
      </c>
      <c r="G25" s="65">
        <v>4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</row>
    <row r="26" spans="1:21" ht="12.75">
      <c r="A26" s="70">
        <f>RANK(C26,C:C,0)</f>
        <v>24</v>
      </c>
      <c r="B26" s="38" t="s">
        <v>44</v>
      </c>
      <c r="C26" s="51">
        <f t="shared" si="0"/>
        <v>6</v>
      </c>
      <c r="D26" s="65">
        <v>0</v>
      </c>
      <c r="E26" s="65">
        <v>0</v>
      </c>
      <c r="F26" s="65">
        <v>15</v>
      </c>
      <c r="G26" s="65">
        <v>6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</row>
    <row r="27" spans="1:21" ht="12.75">
      <c r="A27" s="70">
        <f>RANK(C27,C:C,0)</f>
        <v>25</v>
      </c>
      <c r="B27" s="16" t="s">
        <v>105</v>
      </c>
      <c r="C27" s="51">
        <f t="shared" si="0"/>
        <v>4</v>
      </c>
      <c r="D27" s="65">
        <v>0</v>
      </c>
      <c r="E27" s="65">
        <v>0</v>
      </c>
      <c r="F27" s="65">
        <v>16</v>
      </c>
      <c r="G27" s="65">
        <v>4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</row>
    <row r="28" spans="1:21" ht="12.75">
      <c r="A28" s="70">
        <f>RANK(C28,C:C,0)</f>
        <v>25</v>
      </c>
      <c r="B28" s="65" t="s">
        <v>112</v>
      </c>
      <c r="C28" s="51">
        <f t="shared" si="0"/>
        <v>4</v>
      </c>
      <c r="D28" s="65">
        <v>0</v>
      </c>
      <c r="E28" s="65">
        <v>0</v>
      </c>
      <c r="F28" s="65">
        <v>24</v>
      </c>
      <c r="G28" s="65">
        <v>4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</row>
    <row r="29" spans="1:21" ht="12.75">
      <c r="A29" s="70">
        <f>RANK(C29,C:C,0)</f>
        <v>27</v>
      </c>
      <c r="B29" s="65" t="s">
        <v>43</v>
      </c>
      <c r="C29" s="51">
        <f t="shared" si="0"/>
        <v>3</v>
      </c>
      <c r="D29" s="65">
        <v>21</v>
      </c>
      <c r="E29" s="65">
        <v>3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</row>
    <row r="30" spans="1:21" ht="12.75">
      <c r="A30" s="70">
        <f>RANK(C30,C:C,0)</f>
        <v>28</v>
      </c>
      <c r="B30" s="38" t="s">
        <v>86</v>
      </c>
      <c r="C30" s="51">
        <f t="shared" si="0"/>
        <v>0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</row>
    <row r="31" spans="1:21" ht="12.75">
      <c r="A31" s="70">
        <f>RANK(C31,C:C,0)</f>
        <v>28</v>
      </c>
      <c r="B31" s="16" t="s">
        <v>127</v>
      </c>
      <c r="C31" s="51">
        <f t="shared" si="0"/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</row>
    <row r="32" spans="1:21" ht="12.75">
      <c r="A32" s="70">
        <f>RANK(C32,C:C,0)</f>
        <v>28</v>
      </c>
      <c r="B32" s="38" t="s">
        <v>55</v>
      </c>
      <c r="C32" s="51">
        <f t="shared" si="0"/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</row>
    <row r="33" spans="1:21" ht="12.75">
      <c r="A33" s="70">
        <f>RANK(C33,C:C,0)</f>
        <v>28</v>
      </c>
      <c r="B33" s="65" t="s">
        <v>131</v>
      </c>
      <c r="C33" s="51">
        <f t="shared" si="0"/>
        <v>0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</row>
    <row r="34" spans="1:21" ht="12.75">
      <c r="A34" s="70">
        <f>RANK(C34,C:C,0)</f>
        <v>28</v>
      </c>
      <c r="B34" s="38" t="s">
        <v>96</v>
      </c>
      <c r="C34" s="51">
        <f t="shared" si="0"/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65">
        <v>0</v>
      </c>
    </row>
    <row r="35" spans="1:21" ht="12.75">
      <c r="A35" s="70">
        <f>RANK(C35,C:C,0)</f>
        <v>28</v>
      </c>
      <c r="B35" s="16" t="s">
        <v>85</v>
      </c>
      <c r="C35" s="51">
        <f t="shared" si="0"/>
        <v>0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</row>
    <row r="36" spans="1:21" ht="12.75">
      <c r="A36" s="70">
        <f>RANK(C36,C:C,0)</f>
        <v>28</v>
      </c>
      <c r="B36" s="38" t="s">
        <v>119</v>
      </c>
      <c r="C36" s="51">
        <f t="shared" si="0"/>
        <v>0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5">
        <v>0</v>
      </c>
    </row>
    <row r="37" spans="1:21" ht="12.75">
      <c r="A37" s="70">
        <f>RANK(C37,C:C,0)</f>
        <v>28</v>
      </c>
      <c r="B37" s="38" t="s">
        <v>57</v>
      </c>
      <c r="C37" s="51">
        <f t="shared" si="0"/>
        <v>0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5">
        <v>0</v>
      </c>
    </row>
    <row r="38" spans="1:21" ht="12.75">
      <c r="A38" s="70">
        <f>RANK(C38,C:C,0)</f>
        <v>28</v>
      </c>
      <c r="B38" s="38" t="s">
        <v>50</v>
      </c>
      <c r="C38" s="51">
        <f t="shared" si="0"/>
        <v>0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</row>
    <row r="39" spans="1:21" ht="12.75">
      <c r="A39" s="70">
        <f>RANK(C39,C:C,0)</f>
        <v>28</v>
      </c>
      <c r="B39" s="18" t="s">
        <v>129</v>
      </c>
      <c r="C39" s="51">
        <f t="shared" si="0"/>
        <v>0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</row>
    <row r="40" spans="1:21" ht="12.75">
      <c r="A40" s="70">
        <f>RANK(C40,C:C,0)</f>
        <v>28</v>
      </c>
      <c r="B40" s="38" t="s">
        <v>110</v>
      </c>
      <c r="C40" s="51">
        <f t="shared" si="0"/>
        <v>0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65">
        <v>0</v>
      </c>
      <c r="R40" s="65">
        <v>0</v>
      </c>
      <c r="S40" s="65">
        <v>0</v>
      </c>
      <c r="T40" s="65">
        <v>0</v>
      </c>
      <c r="U40" s="65">
        <v>0</v>
      </c>
    </row>
    <row r="41" spans="1:21" ht="12.75">
      <c r="A41" s="70">
        <f>RANK(C41,C:C,0)</f>
        <v>28</v>
      </c>
      <c r="B41" s="38" t="s">
        <v>54</v>
      </c>
      <c r="C41" s="51">
        <f t="shared" si="0"/>
        <v>0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5">
        <v>0</v>
      </c>
      <c r="R41" s="65">
        <v>0</v>
      </c>
      <c r="S41" s="65">
        <v>0</v>
      </c>
      <c r="T41" s="65">
        <v>0</v>
      </c>
      <c r="U41" s="65">
        <v>0</v>
      </c>
    </row>
    <row r="42" spans="1:21" ht="12.75">
      <c r="A42" s="70">
        <f>RANK(C42,C:C,0)</f>
        <v>28</v>
      </c>
      <c r="B42" s="38" t="s">
        <v>109</v>
      </c>
      <c r="C42" s="51">
        <f t="shared" si="0"/>
        <v>0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  <c r="R42" s="65">
        <v>0</v>
      </c>
      <c r="S42" s="65">
        <v>0</v>
      </c>
      <c r="T42" s="65">
        <v>0</v>
      </c>
      <c r="U42" s="65">
        <v>0</v>
      </c>
    </row>
    <row r="43" spans="1:21" ht="12.75">
      <c r="A43" s="70">
        <f>RANK(C43,C:C,0)</f>
        <v>28</v>
      </c>
      <c r="B43" s="51" t="s">
        <v>58</v>
      </c>
      <c r="C43" s="51">
        <f t="shared" si="0"/>
        <v>0</v>
      </c>
      <c r="D43" s="65">
        <v>0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  <c r="Q43" s="65">
        <v>0</v>
      </c>
      <c r="R43" s="65">
        <v>0</v>
      </c>
      <c r="S43" s="65">
        <v>0</v>
      </c>
      <c r="T43" s="65">
        <v>0</v>
      </c>
      <c r="U43" s="65">
        <v>0</v>
      </c>
    </row>
    <row r="44" spans="1:21" ht="12.75">
      <c r="A44" s="70">
        <f>RANK(C44,C:C,0)</f>
        <v>28</v>
      </c>
      <c r="B44" s="16" t="s">
        <v>64</v>
      </c>
      <c r="C44" s="51">
        <f t="shared" si="0"/>
        <v>0</v>
      </c>
      <c r="D44" s="65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</row>
    <row r="45" spans="1:5" ht="12.75">
      <c r="A45" s="70">
        <f>RANK(C45,C:C,0)</f>
        <v>28</v>
      </c>
      <c r="B45" s="65" t="s">
        <v>128</v>
      </c>
      <c r="C45" s="65">
        <f t="shared" si="0"/>
        <v>0</v>
      </c>
      <c r="D45" s="65">
        <v>0</v>
      </c>
      <c r="E45" s="65">
        <v>0</v>
      </c>
    </row>
    <row r="46" spans="1:5" ht="12.75">
      <c r="A46" s="70">
        <f>RANK(C46,C:C,0)</f>
        <v>28</v>
      </c>
      <c r="B46" s="65" t="s">
        <v>118</v>
      </c>
      <c r="C46" s="51">
        <f t="shared" si="0"/>
        <v>0</v>
      </c>
      <c r="D46" s="65">
        <v>0</v>
      </c>
      <c r="E46" s="65">
        <v>0</v>
      </c>
    </row>
  </sheetData>
  <sheetProtection/>
  <mergeCells count="10">
    <mergeCell ref="B1:B2"/>
    <mergeCell ref="P1:Q1"/>
    <mergeCell ref="R1:S1"/>
    <mergeCell ref="T1:U1"/>
    <mergeCell ref="D1:E1"/>
    <mergeCell ref="F1:G1"/>
    <mergeCell ref="H1:I1"/>
    <mergeCell ref="J1:K1"/>
    <mergeCell ref="L1:M1"/>
    <mergeCell ref="N1:O1"/>
  </mergeCells>
  <conditionalFormatting sqref="A3:A36">
    <cfRule type="cellIs" priority="9" dxfId="53" operator="equal" stopIfTrue="1">
      <formula>1</formula>
    </cfRule>
    <cfRule type="cellIs" priority="10" dxfId="54" operator="equal" stopIfTrue="1">
      <formula>2</formula>
    </cfRule>
    <cfRule type="cellIs" priority="11" dxfId="55" operator="equal" stopIfTrue="1">
      <formula>3</formula>
    </cfRule>
  </conditionalFormatting>
  <conditionalFormatting sqref="C3:U4 D5:U44 C5:C46">
    <cfRule type="cellIs" priority="12" dxfId="47" operator="equal" stopIfTrue="1">
      <formula>0</formula>
    </cfRule>
  </conditionalFormatting>
  <conditionalFormatting sqref="D45:E46">
    <cfRule type="cellIs" priority="1" dxfId="47" operator="equal" stopIfTrue="1">
      <formula>0</formula>
    </cfRule>
  </conditionalFormatting>
  <dataValidations count="1">
    <dataValidation type="list" allowBlank="1" showInputMessage="1" showErrorMessage="1" prompt="Vyber Hráče ze seznamu" sqref="B3:B100">
      <formula1>hraci</formula1>
    </dataValidation>
  </dataValidation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2">
    <pageSetUpPr fitToPage="1"/>
  </sheetPr>
  <dimension ref="A1:AQ42"/>
  <sheetViews>
    <sheetView showRowColHeaders="0" zoomScalePageLayoutView="0" workbookViewId="0" topLeftCell="A1">
      <pane xSplit="3" topLeftCell="D1" activePane="topRight" state="frozen"/>
      <selection pane="topLeft" activeCell="C4" sqref="C4"/>
      <selection pane="topRight" activeCell="D1" sqref="D1"/>
    </sheetView>
  </sheetViews>
  <sheetFormatPr defaultColWidth="9.00390625" defaultRowHeight="12.75"/>
  <cols>
    <col min="1" max="1" width="7.125" style="0" customWidth="1"/>
    <col min="2" max="2" width="6.875" style="0" customWidth="1"/>
    <col min="3" max="3" width="23.00390625" style="1" customWidth="1"/>
    <col min="10" max="10" width="12.25390625" style="0" customWidth="1"/>
    <col min="11" max="11" width="9.125" style="5" customWidth="1"/>
    <col min="13" max="16" width="7.75390625" style="1" customWidth="1"/>
    <col min="17" max="17" width="8.625" style="3" customWidth="1"/>
    <col min="18" max="18" width="1.75390625" style="6" customWidth="1"/>
    <col min="19" max="19" width="1.37890625" style="42" customWidth="1"/>
    <col min="20" max="20" width="5.625" style="1" customWidth="1"/>
    <col min="21" max="21" width="0.875" style="1" customWidth="1"/>
    <col min="22" max="22" width="5.375" style="1" customWidth="1"/>
    <col min="23" max="23" width="0.875" style="1" customWidth="1"/>
    <col min="24" max="24" width="5.375" style="1" customWidth="1"/>
    <col min="25" max="25" width="0.875" style="1" customWidth="1"/>
    <col min="26" max="27" width="5.625" style="1" customWidth="1"/>
    <col min="28" max="32" width="5.375" style="1" customWidth="1"/>
    <col min="33" max="33" width="7.75390625" style="1" customWidth="1"/>
    <col min="34" max="34" width="8.625" style="1" bestFit="1" customWidth="1"/>
    <col min="35" max="35" width="15.125" style="1" bestFit="1" customWidth="1"/>
    <col min="36" max="36" width="6.625" style="1" bestFit="1" customWidth="1"/>
    <col min="37" max="38" width="6.625" style="1" customWidth="1"/>
    <col min="39" max="40" width="5.625" style="1" customWidth="1"/>
    <col min="41" max="41" width="5.375" style="1" customWidth="1"/>
    <col min="42" max="43" width="8.00390625" style="1" customWidth="1"/>
  </cols>
  <sheetData>
    <row r="1" spans="3:43" ht="20.25">
      <c r="C1" s="7" t="s">
        <v>132</v>
      </c>
      <c r="D1" s="21"/>
      <c r="E1" s="21"/>
      <c r="F1" s="21"/>
      <c r="G1" s="21"/>
      <c r="H1" s="21"/>
      <c r="I1" s="21"/>
      <c r="J1" s="21"/>
      <c r="K1" s="22"/>
      <c r="L1" s="21"/>
      <c r="M1" s="115" t="s">
        <v>98</v>
      </c>
      <c r="N1" s="116"/>
      <c r="O1" s="116"/>
      <c r="P1" s="78" t="s">
        <v>124</v>
      </c>
      <c r="Q1" s="8" t="s">
        <v>2</v>
      </c>
      <c r="R1" s="9" t="s">
        <v>2</v>
      </c>
      <c r="S1" s="40"/>
      <c r="T1" s="8" t="s">
        <v>3</v>
      </c>
      <c r="U1" s="10" t="s">
        <v>4</v>
      </c>
      <c r="V1" s="8" t="s">
        <v>3</v>
      </c>
      <c r="W1" s="10" t="s">
        <v>4</v>
      </c>
      <c r="X1" s="8" t="s">
        <v>3</v>
      </c>
      <c r="Y1" s="10" t="s">
        <v>4</v>
      </c>
      <c r="Z1" s="8" t="s">
        <v>3</v>
      </c>
      <c r="AA1" s="10" t="s">
        <v>1</v>
      </c>
      <c r="AB1" s="8" t="s">
        <v>3</v>
      </c>
      <c r="AC1" s="10" t="s">
        <v>1</v>
      </c>
      <c r="AD1" s="8" t="s">
        <v>3</v>
      </c>
      <c r="AE1" s="10" t="s">
        <v>1</v>
      </c>
      <c r="AF1" s="8" t="s">
        <v>3</v>
      </c>
      <c r="AG1" s="110" t="s">
        <v>3</v>
      </c>
      <c r="AH1" s="110"/>
      <c r="AI1" s="110"/>
      <c r="AJ1" s="8"/>
      <c r="AK1" s="10"/>
      <c r="AL1" s="10"/>
      <c r="AM1" s="8"/>
      <c r="AN1" s="10"/>
      <c r="AO1" s="8"/>
      <c r="AP1" s="10"/>
      <c r="AQ1" s="8"/>
    </row>
    <row r="2" spans="1:43" ht="13.5" thickBot="1">
      <c r="A2" s="21"/>
      <c r="B2" s="21"/>
      <c r="C2" s="15"/>
      <c r="D2" s="21"/>
      <c r="E2" s="21"/>
      <c r="F2" s="21"/>
      <c r="G2" s="21"/>
      <c r="H2" s="21"/>
      <c r="I2" s="21"/>
      <c r="J2" s="21"/>
      <c r="K2" s="22"/>
      <c r="L2" s="21"/>
      <c r="M2" s="45">
        <v>3</v>
      </c>
      <c r="N2" s="45">
        <v>4</v>
      </c>
      <c r="O2" s="45" t="s">
        <v>99</v>
      </c>
      <c r="P2" s="79" t="s">
        <v>125</v>
      </c>
      <c r="Q2" s="8" t="s">
        <v>5</v>
      </c>
      <c r="R2" s="9" t="s">
        <v>6</v>
      </c>
      <c r="S2" s="40" t="s">
        <v>36</v>
      </c>
      <c r="T2" s="15" t="s">
        <v>7</v>
      </c>
      <c r="U2" s="11" t="s">
        <v>8</v>
      </c>
      <c r="V2" s="12" t="s">
        <v>8</v>
      </c>
      <c r="W2" s="11" t="s">
        <v>9</v>
      </c>
      <c r="X2" s="15" t="s">
        <v>10</v>
      </c>
      <c r="Y2" s="11" t="s">
        <v>11</v>
      </c>
      <c r="Z2" s="15" t="s">
        <v>11</v>
      </c>
      <c r="AA2" s="10" t="s">
        <v>12</v>
      </c>
      <c r="AB2" s="15" t="s">
        <v>12</v>
      </c>
      <c r="AC2" s="10" t="s">
        <v>42</v>
      </c>
      <c r="AD2" s="15" t="s">
        <v>42</v>
      </c>
      <c r="AE2" s="10">
        <v>300</v>
      </c>
      <c r="AF2" s="15">
        <v>300</v>
      </c>
      <c r="AG2" s="15" t="s">
        <v>40</v>
      </c>
      <c r="AH2" s="15" t="s">
        <v>41</v>
      </c>
      <c r="AI2" s="15" t="s">
        <v>39</v>
      </c>
      <c r="AJ2" s="15" t="s">
        <v>125</v>
      </c>
      <c r="AK2" s="10"/>
      <c r="AL2" s="10"/>
      <c r="AM2" s="15"/>
      <c r="AN2" s="10"/>
      <c r="AO2" s="15"/>
      <c r="AP2" s="10"/>
      <c r="AQ2" s="15"/>
    </row>
    <row r="3" spans="1:43" ht="13.5" thickBot="1">
      <c r="A3" s="23" t="s">
        <v>13</v>
      </c>
      <c r="B3" s="24" t="s">
        <v>14</v>
      </c>
      <c r="C3" s="25" t="s">
        <v>94</v>
      </c>
      <c r="D3" s="25" t="s">
        <v>15</v>
      </c>
      <c r="E3" s="25" t="s">
        <v>16</v>
      </c>
      <c r="F3" s="25" t="s">
        <v>17</v>
      </c>
      <c r="G3" s="25" t="s">
        <v>18</v>
      </c>
      <c r="H3" s="25" t="s">
        <v>19</v>
      </c>
      <c r="I3" s="25" t="s">
        <v>20</v>
      </c>
      <c r="J3" s="26" t="s">
        <v>21</v>
      </c>
      <c r="K3" s="27" t="s">
        <v>22</v>
      </c>
      <c r="L3" s="26" t="s">
        <v>14</v>
      </c>
      <c r="M3" s="46"/>
      <c r="N3" s="46"/>
      <c r="O3" s="46"/>
      <c r="P3" s="29"/>
      <c r="Q3" s="39"/>
      <c r="R3" s="9"/>
      <c r="S3" s="40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0"/>
      <c r="AL3" s="10"/>
      <c r="AM3" s="15"/>
      <c r="AN3" s="15"/>
      <c r="AO3" s="15"/>
      <c r="AP3" s="10"/>
      <c r="AQ3" s="15"/>
    </row>
    <row r="4" spans="1:43" ht="13.5" thickTop="1">
      <c r="A4" s="108">
        <v>1</v>
      </c>
      <c r="B4" s="28">
        <v>1</v>
      </c>
      <c r="C4" s="13" t="s">
        <v>108</v>
      </c>
      <c r="D4" s="14">
        <v>161</v>
      </c>
      <c r="E4" s="14">
        <v>165</v>
      </c>
      <c r="F4" s="14">
        <v>191</v>
      </c>
      <c r="G4" s="14">
        <v>169</v>
      </c>
      <c r="H4" s="14">
        <v>147</v>
      </c>
      <c r="I4" s="14">
        <v>168</v>
      </c>
      <c r="J4" s="30">
        <f>SUM(D4:I4)</f>
        <v>1001</v>
      </c>
      <c r="K4" s="31">
        <f>AVERAGE(D4:I4)</f>
        <v>166.83333333333334</v>
      </c>
      <c r="L4" s="29">
        <f>RANK(J4,$J$4:$J$41,0)</f>
        <v>13</v>
      </c>
      <c r="M4" s="47">
        <v>0</v>
      </c>
      <c r="N4" s="47">
        <v>0</v>
      </c>
      <c r="O4" s="47">
        <v>0</v>
      </c>
      <c r="P4" s="47">
        <v>0</v>
      </c>
      <c r="Q4" s="8">
        <f>(IF(J4&lt;100,0,(SUM(T4,V4,X4,Z4,AB4,AD4,AF4,AG4,AH4,AI4,AJ4))))</f>
        <v>7</v>
      </c>
      <c r="R4" s="9">
        <f>RANK(Q4,Q4:Q41,0)</f>
        <v>16</v>
      </c>
      <c r="S4" s="41" t="str">
        <f>RIGHT(C4,3)</f>
        <v>ová</v>
      </c>
      <c r="T4" s="15">
        <f>IF(OR(S4="ová",S4="ská",C4="romana fischer"),4,3)</f>
        <v>4</v>
      </c>
      <c r="U4" s="15">
        <f>IF(L4=1,1,IF(L4=2,2,IF(L4=3,3,IF(L4=4,4,IF(L4=5,5,IF(L4=6,6,IF(L4=7,7,IF(L4=8,8,0))))))))</f>
        <v>0</v>
      </c>
      <c r="V4" s="43">
        <f>IF(U4=1,15,IF(U4=2,14,IF(U4=3,13,IF(U4=4,12,IF(U4=5,11,IF(U4=6,10,IF(U4=7,9,IF(U4=8,8,0))))))))</f>
        <v>0</v>
      </c>
      <c r="W4" s="15">
        <f>IF(L4=9,9,IF(L4=10,10,IF(L4=11,11,IF(L4=12,12,IF(L4=13,13,IF(L4=14,14,IF(L4=15,15,IF(L4=16,16,0))))))))</f>
        <v>13</v>
      </c>
      <c r="X4" s="15">
        <f>IF(W4=9,7,IF(W4=10,6,IF(W4=11,5,IF(W4=12,4,IF(W4=13,3,IF(W4=14,2,IF(W4=15,1,IF(W4=16,1,0))))))))</f>
        <v>3</v>
      </c>
      <c r="Y4" s="15">
        <f>IF(L4=17,17,IF(L4=18,18,IF(L4=19,19,IF(L4=20,20,IF(L4=21,21,IF(L4=22,22,IF(L4=23,23,IF(L4=24,24,0))))))))</f>
        <v>0</v>
      </c>
      <c r="Z4" s="15">
        <f>IF(Y4=17,1,IF(Y4=18,1,IF(Y4=19,1,IF(Y4=20,1,IF(Y4=21,0,IF(Y4=22,0,IF(Y4=23,0,IF(Y4=24,0,0))))))))</f>
        <v>0</v>
      </c>
      <c r="AA4" s="15">
        <f>COUNTIF(D4:I4,"&gt;=200")</f>
        <v>0</v>
      </c>
      <c r="AB4" s="15">
        <f>AA4*2</f>
        <v>0</v>
      </c>
      <c r="AC4" s="15">
        <f>COUNTIF(D4:I4,"&gt;=250")</f>
        <v>0</v>
      </c>
      <c r="AD4" s="15">
        <f>AC4*2</f>
        <v>0</v>
      </c>
      <c r="AE4" s="15">
        <f>COUNTIF(D4:I4,"=300")</f>
        <v>0</v>
      </c>
      <c r="AF4" s="15">
        <f>AE4*6</f>
        <v>0</v>
      </c>
      <c r="AG4" s="15">
        <f>M4*2</f>
        <v>0</v>
      </c>
      <c r="AH4" s="15">
        <f>N4*3</f>
        <v>0</v>
      </c>
      <c r="AI4" s="15">
        <f>O4*4</f>
        <v>0</v>
      </c>
      <c r="AJ4" s="15">
        <f>P4*1</f>
        <v>0</v>
      </c>
      <c r="AK4" s="15"/>
      <c r="AL4" s="15"/>
      <c r="AM4" s="15"/>
      <c r="AN4" s="15"/>
      <c r="AO4" s="15"/>
      <c r="AP4" s="15"/>
      <c r="AQ4" s="15"/>
    </row>
    <row r="5" spans="1:43" ht="12.75">
      <c r="A5" s="108"/>
      <c r="B5" s="29">
        <v>2</v>
      </c>
      <c r="C5" s="17" t="s">
        <v>113</v>
      </c>
      <c r="D5" s="14">
        <v>156</v>
      </c>
      <c r="E5" s="14">
        <v>143</v>
      </c>
      <c r="F5" s="14">
        <v>163</v>
      </c>
      <c r="G5" s="14">
        <v>167</v>
      </c>
      <c r="H5" s="14">
        <v>188</v>
      </c>
      <c r="I5" s="14">
        <v>164</v>
      </c>
      <c r="J5" s="30">
        <f>SUM(D5:I5)</f>
        <v>981</v>
      </c>
      <c r="K5" s="31">
        <f>AVERAGE(D5:I5)</f>
        <v>163.5</v>
      </c>
      <c r="L5" s="29">
        <f>RANK(J5,$J$4:$J$41,0)</f>
        <v>14</v>
      </c>
      <c r="M5" s="47">
        <v>1</v>
      </c>
      <c r="N5" s="47">
        <v>0</v>
      </c>
      <c r="O5" s="47">
        <v>0</v>
      </c>
      <c r="P5" s="47">
        <v>0</v>
      </c>
      <c r="Q5" s="8">
        <f aca="true" t="shared" si="0" ref="Q5:Q41">(IF(J5&lt;100,0,(SUM(T5,V5,X5,Z5,AB5,AD5,AF5,AG5,AH5,AI5,AJ5))))</f>
        <v>8</v>
      </c>
      <c r="R5" s="9">
        <f>RANK(Q5,Q4:Q41,0)</f>
        <v>15</v>
      </c>
      <c r="S5" s="41" t="str">
        <f>RIGHT(C5,3)</f>
        <v>ová</v>
      </c>
      <c r="T5" s="15">
        <f>IF(OR(S5="ová",S5="ská",C5="romana fischer"),4,3)</f>
        <v>4</v>
      </c>
      <c r="U5" s="15">
        <f>IF(L5=1,1,IF(L5=2,2,IF(L5=3,3,IF(L5=4,4,IF(L5=5,5,IF(L5=6,6,IF(L5=7,7,IF(L5=8,8,0))))))))</f>
        <v>0</v>
      </c>
      <c r="V5" s="43">
        <f aca="true" t="shared" si="1" ref="V5:V41">IF(U5=1,15,IF(U5=2,14,IF(U5=3,13,IF(U5=4,12,IF(U5=5,11,IF(U5=6,10,IF(U5=7,9,IF(U5=8,8,0))))))))</f>
        <v>0</v>
      </c>
      <c r="W5" s="15">
        <f>IF(L5=9,9,IF(L5=10,10,IF(L5=11,11,IF(L5=12,12,IF(L5=13,13,IF(L5=14,14,IF(L5=15,15,IF(L5=16,16,0))))))))</f>
        <v>14</v>
      </c>
      <c r="X5" s="15">
        <f aca="true" t="shared" si="2" ref="X5:X41">IF(W5=9,7,IF(W5=10,6,IF(W5=11,5,IF(W5=12,4,IF(W5=13,3,IF(W5=14,2,IF(W5=15,1,IF(W5=16,1,0))))))))</f>
        <v>2</v>
      </c>
      <c r="Y5" s="15">
        <f>IF(L5=17,17,IF(L5=18,18,IF(L5=19,19,IF(L5=20,20,IF(L5=21,21,IF(L5=22,22,IF(L5=23,23,IF(L5=24,24,0))))))))</f>
        <v>0</v>
      </c>
      <c r="Z5" s="15">
        <f aca="true" t="shared" si="3" ref="Z5:Z41">IF(Y5=17,1,IF(Y5=18,1,IF(Y5=19,1,IF(Y5=20,1,IF(Y5=21,0,IF(Y5=22,0,IF(Y5=23,0,IF(Y5=24,0,0))))))))</f>
        <v>0</v>
      </c>
      <c r="AA5" s="15">
        <f>COUNTIF(D5:I5,"&gt;=200")</f>
        <v>0</v>
      </c>
      <c r="AB5" s="15">
        <f>AA5*2</f>
        <v>0</v>
      </c>
      <c r="AC5" s="15">
        <f>COUNTIF(D5:I5,"&gt;=250")</f>
        <v>0</v>
      </c>
      <c r="AD5" s="15">
        <f>AC5*2</f>
        <v>0</v>
      </c>
      <c r="AE5" s="15">
        <f>COUNTIF(D5:I5,"=300")</f>
        <v>0</v>
      </c>
      <c r="AF5" s="15">
        <f>AE5*6</f>
        <v>0</v>
      </c>
      <c r="AG5" s="15">
        <f aca="true" t="shared" si="4" ref="AG5:AG41">M5*2</f>
        <v>2</v>
      </c>
      <c r="AH5" s="15">
        <f aca="true" t="shared" si="5" ref="AH5:AH41">N5*3</f>
        <v>0</v>
      </c>
      <c r="AI5" s="15">
        <f aca="true" t="shared" si="6" ref="AI5:AI41">O5*4</f>
        <v>0</v>
      </c>
      <c r="AJ5" s="15">
        <f aca="true" t="shared" si="7" ref="AJ5:AJ41">P5*1</f>
        <v>0</v>
      </c>
      <c r="AK5" s="15"/>
      <c r="AL5" s="15"/>
      <c r="AM5" s="15"/>
      <c r="AN5" s="15"/>
      <c r="AO5" s="15"/>
      <c r="AP5" s="15"/>
      <c r="AQ5" s="15"/>
    </row>
    <row r="6" spans="1:43" ht="12.75">
      <c r="A6" s="108"/>
      <c r="B6" s="29">
        <v>3</v>
      </c>
      <c r="C6" s="17" t="s">
        <v>53</v>
      </c>
      <c r="D6" s="14">
        <v>134</v>
      </c>
      <c r="E6" s="14">
        <v>148</v>
      </c>
      <c r="F6" s="14">
        <v>183</v>
      </c>
      <c r="G6" s="14">
        <v>161</v>
      </c>
      <c r="H6" s="14">
        <v>167</v>
      </c>
      <c r="I6" s="14">
        <v>177</v>
      </c>
      <c r="J6" s="30">
        <f>SUM(D6:I6)</f>
        <v>970</v>
      </c>
      <c r="K6" s="31">
        <f>AVERAGE(D6:I6)</f>
        <v>161.66666666666666</v>
      </c>
      <c r="L6" s="29">
        <f>RANK(J6,$J$4:$J$41,0)</f>
        <v>15</v>
      </c>
      <c r="M6" s="47">
        <v>0</v>
      </c>
      <c r="N6" s="47">
        <v>0</v>
      </c>
      <c r="O6" s="47">
        <v>0</v>
      </c>
      <c r="P6" s="47">
        <v>2</v>
      </c>
      <c r="Q6" s="8">
        <f t="shared" si="0"/>
        <v>7</v>
      </c>
      <c r="R6" s="9">
        <f>RANK(Q6,Q4:Q41,0)</f>
        <v>16</v>
      </c>
      <c r="S6" s="41" t="str">
        <f>RIGHT(C6,3)</f>
        <v>ská</v>
      </c>
      <c r="T6" s="15">
        <f>IF(OR(S6="ová",S6="ská",C6="romana fischer"),4,3)</f>
        <v>4</v>
      </c>
      <c r="U6" s="15">
        <f>IF(L6=1,1,IF(L6=2,2,IF(L6=3,3,IF(L6=4,4,IF(L6=5,5,IF(L6=6,6,IF(L6=7,7,IF(L6=8,8,0))))))))</f>
        <v>0</v>
      </c>
      <c r="V6" s="43">
        <f t="shared" si="1"/>
        <v>0</v>
      </c>
      <c r="W6" s="15">
        <f>IF(L6=9,9,IF(L6=10,10,IF(L6=11,11,IF(L6=12,12,IF(L6=13,13,IF(L6=14,14,IF(L6=15,15,IF(L6=16,16,0))))))))</f>
        <v>15</v>
      </c>
      <c r="X6" s="15">
        <f t="shared" si="2"/>
        <v>1</v>
      </c>
      <c r="Y6" s="15">
        <f>IF(L6=17,17,IF(L6=18,18,IF(L6=19,19,IF(L6=20,20,IF(L6=21,21,IF(L6=22,22,IF(L6=23,23,IF(L6=24,24,0))))))))</f>
        <v>0</v>
      </c>
      <c r="Z6" s="15">
        <f t="shared" si="3"/>
        <v>0</v>
      </c>
      <c r="AA6" s="15">
        <f>COUNTIF(D6:I6,"&gt;=200")</f>
        <v>0</v>
      </c>
      <c r="AB6" s="15">
        <f>AA6*2</f>
        <v>0</v>
      </c>
      <c r="AC6" s="15">
        <f>COUNTIF(D6:I6,"&gt;=250")</f>
        <v>0</v>
      </c>
      <c r="AD6" s="15">
        <f>AC6*2</f>
        <v>0</v>
      </c>
      <c r="AE6" s="15">
        <f>COUNTIF(D6:I6,"=300")</f>
        <v>0</v>
      </c>
      <c r="AF6" s="15">
        <f>AE6*6</f>
        <v>0</v>
      </c>
      <c r="AG6" s="15">
        <f t="shared" si="4"/>
        <v>0</v>
      </c>
      <c r="AH6" s="15">
        <f t="shared" si="5"/>
        <v>0</v>
      </c>
      <c r="AI6" s="15">
        <f t="shared" si="6"/>
        <v>0</v>
      </c>
      <c r="AJ6" s="15">
        <f t="shared" si="7"/>
        <v>2</v>
      </c>
      <c r="AK6" s="15"/>
      <c r="AL6" s="15"/>
      <c r="AM6" s="15"/>
      <c r="AN6" s="15"/>
      <c r="AO6" s="15"/>
      <c r="AP6" s="15"/>
      <c r="AQ6" s="15"/>
    </row>
    <row r="7" spans="1:43" ht="13.5" thickBot="1">
      <c r="A7" s="107" t="s">
        <v>95</v>
      </c>
      <c r="B7" s="107"/>
      <c r="C7" s="107"/>
      <c r="D7" s="32">
        <f aca="true" t="shared" si="8" ref="D7:I7">SUM(D4:D6)</f>
        <v>451</v>
      </c>
      <c r="E7" s="32">
        <f t="shared" si="8"/>
        <v>456</v>
      </c>
      <c r="F7" s="32">
        <f t="shared" si="8"/>
        <v>537</v>
      </c>
      <c r="G7" s="32">
        <f t="shared" si="8"/>
        <v>497</v>
      </c>
      <c r="H7" s="32">
        <f t="shared" si="8"/>
        <v>502</v>
      </c>
      <c r="I7" s="32">
        <f t="shared" si="8"/>
        <v>509</v>
      </c>
      <c r="J7" s="33" t="str">
        <f>IF(SUM(J4:J6)&lt;&gt;SUM(D7:I7),"chyba vzorců","vzorce OK")</f>
        <v>vzorce OK</v>
      </c>
      <c r="K7" s="34"/>
      <c r="L7" s="44"/>
      <c r="M7" s="48"/>
      <c r="N7" s="48"/>
      <c r="O7" s="48"/>
      <c r="P7" s="14"/>
      <c r="Q7" s="8"/>
      <c r="R7" s="9"/>
      <c r="S7" s="41"/>
      <c r="T7" s="15"/>
      <c r="U7" s="15"/>
      <c r="V7" s="43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>
        <f t="shared" si="4"/>
        <v>0</v>
      </c>
      <c r="AH7" s="15">
        <f t="shared" si="5"/>
        <v>0</v>
      </c>
      <c r="AI7" s="15">
        <f t="shared" si="6"/>
        <v>0</v>
      </c>
      <c r="AJ7" s="15">
        <f t="shared" si="7"/>
        <v>0</v>
      </c>
      <c r="AK7" s="15"/>
      <c r="AL7" s="15"/>
      <c r="AM7" s="15"/>
      <c r="AN7" s="15"/>
      <c r="AO7" s="15"/>
      <c r="AP7" s="15"/>
      <c r="AQ7" s="15"/>
    </row>
    <row r="8" spans="1:43" ht="13.5" thickBot="1">
      <c r="A8" s="23" t="s">
        <v>13</v>
      </c>
      <c r="B8" s="24" t="s">
        <v>14</v>
      </c>
      <c r="C8" s="25" t="s">
        <v>94</v>
      </c>
      <c r="D8" s="25" t="s">
        <v>15</v>
      </c>
      <c r="E8" s="25" t="s">
        <v>16</v>
      </c>
      <c r="F8" s="25" t="s">
        <v>17</v>
      </c>
      <c r="G8" s="25" t="s">
        <v>18</v>
      </c>
      <c r="H8" s="25" t="s">
        <v>19</v>
      </c>
      <c r="I8" s="25" t="s">
        <v>20</v>
      </c>
      <c r="J8" s="26" t="s">
        <v>21</v>
      </c>
      <c r="K8" s="27" t="s">
        <v>22</v>
      </c>
      <c r="L8" s="26" t="s">
        <v>14</v>
      </c>
      <c r="M8" s="48"/>
      <c r="N8" s="48"/>
      <c r="O8" s="48"/>
      <c r="P8" s="14"/>
      <c r="Q8" s="8"/>
      <c r="R8" s="9"/>
      <c r="S8" s="41"/>
      <c r="T8" s="15"/>
      <c r="U8" s="15"/>
      <c r="V8" s="43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>
        <f t="shared" si="4"/>
        <v>0</v>
      </c>
      <c r="AH8" s="15">
        <f t="shared" si="5"/>
        <v>0</v>
      </c>
      <c r="AI8" s="15">
        <f t="shared" si="6"/>
        <v>0</v>
      </c>
      <c r="AJ8" s="15">
        <f t="shared" si="7"/>
        <v>0</v>
      </c>
      <c r="AK8" s="15"/>
      <c r="AL8" s="15"/>
      <c r="AM8" s="15"/>
      <c r="AN8" s="15"/>
      <c r="AO8" s="15"/>
      <c r="AP8" s="15"/>
      <c r="AQ8" s="15"/>
    </row>
    <row r="9" spans="1:43" ht="13.5" thickTop="1">
      <c r="A9" s="106">
        <v>2</v>
      </c>
      <c r="B9" s="36">
        <v>1</v>
      </c>
      <c r="C9" s="13" t="s">
        <v>49</v>
      </c>
      <c r="D9" s="14">
        <v>180</v>
      </c>
      <c r="E9" s="14">
        <v>199</v>
      </c>
      <c r="F9" s="14">
        <v>221</v>
      </c>
      <c r="G9" s="14">
        <v>182</v>
      </c>
      <c r="H9" s="14">
        <v>203</v>
      </c>
      <c r="I9" s="14">
        <v>150</v>
      </c>
      <c r="J9" s="30">
        <f>SUM(D9:I9)</f>
        <v>1135</v>
      </c>
      <c r="K9" s="31">
        <f>AVERAGE(D9:I9)</f>
        <v>189.16666666666666</v>
      </c>
      <c r="L9" s="29">
        <f>RANK(J9,$J$4:$J$41,0)</f>
        <v>3</v>
      </c>
      <c r="M9" s="47">
        <v>3</v>
      </c>
      <c r="N9" s="47">
        <v>1</v>
      </c>
      <c r="O9" s="47">
        <v>0</v>
      </c>
      <c r="P9" s="47">
        <v>0</v>
      </c>
      <c r="Q9" s="8">
        <f t="shared" si="0"/>
        <v>29</v>
      </c>
      <c r="R9" s="9">
        <f>RANK(Q9,Q4:Q41,0)</f>
        <v>3</v>
      </c>
      <c r="S9" s="41" t="str">
        <f>RIGHT(C9,3)</f>
        <v>ený</v>
      </c>
      <c r="T9" s="15">
        <f>IF(OR(S9="ová",S9="ská",C9="romana fischer"),4,3)</f>
        <v>3</v>
      </c>
      <c r="U9" s="15">
        <f>IF(L9=1,1,IF(L9=2,2,IF(L9=3,3,IF(L9=4,4,IF(L9=5,5,IF(L9=6,6,IF(L9=7,7,IF(L9=8,8,0))))))))</f>
        <v>3</v>
      </c>
      <c r="V9" s="43">
        <f t="shared" si="1"/>
        <v>13</v>
      </c>
      <c r="W9" s="15">
        <f>IF(L9=9,9,IF(L9=10,10,IF(L9=11,11,IF(L9=12,12,IF(L9=13,13,IF(L9=14,14,IF(L9=15,15,IF(L9=16,16,0))))))))</f>
        <v>0</v>
      </c>
      <c r="X9" s="15">
        <f t="shared" si="2"/>
        <v>0</v>
      </c>
      <c r="Y9" s="15">
        <f>IF(L9=17,17,IF(L9=18,18,IF(L9=19,19,IF(L9=20,20,IF(L9=21,21,IF(L9=22,22,IF(L9=23,23,IF(L9=24,24,0))))))))</f>
        <v>0</v>
      </c>
      <c r="Z9" s="15">
        <f t="shared" si="3"/>
        <v>0</v>
      </c>
      <c r="AA9" s="15">
        <f>COUNTIF(D9:I9,"&gt;=200")</f>
        <v>2</v>
      </c>
      <c r="AB9" s="15">
        <f>AA9*2</f>
        <v>4</v>
      </c>
      <c r="AC9" s="15">
        <f>COUNTIF(D9:I9,"&gt;=250")</f>
        <v>0</v>
      </c>
      <c r="AD9" s="15">
        <f>AC9*2</f>
        <v>0</v>
      </c>
      <c r="AE9" s="15">
        <f>COUNTIF(D9:I9,"=300")</f>
        <v>0</v>
      </c>
      <c r="AF9" s="15">
        <f>AE9*6</f>
        <v>0</v>
      </c>
      <c r="AG9" s="15">
        <f t="shared" si="4"/>
        <v>6</v>
      </c>
      <c r="AH9" s="15">
        <f t="shared" si="5"/>
        <v>3</v>
      </c>
      <c r="AI9" s="15">
        <f t="shared" si="6"/>
        <v>0</v>
      </c>
      <c r="AJ9" s="15">
        <f t="shared" si="7"/>
        <v>0</v>
      </c>
      <c r="AK9" s="15"/>
      <c r="AL9" s="15"/>
      <c r="AM9" s="15"/>
      <c r="AN9" s="15"/>
      <c r="AO9" s="15"/>
      <c r="AP9" s="15"/>
      <c r="AQ9" s="15"/>
    </row>
    <row r="10" spans="1:43" ht="12.75">
      <c r="A10" s="106"/>
      <c r="B10" s="29">
        <v>2</v>
      </c>
      <c r="C10" s="17" t="str">
        <f>jmena!A6</f>
        <v>Filip Korčák</v>
      </c>
      <c r="D10" s="14">
        <v>139</v>
      </c>
      <c r="E10" s="14">
        <v>181</v>
      </c>
      <c r="F10" s="14">
        <v>184</v>
      </c>
      <c r="G10" s="14">
        <v>205</v>
      </c>
      <c r="H10" s="14">
        <v>172</v>
      </c>
      <c r="I10" s="14">
        <v>148</v>
      </c>
      <c r="J10" s="30">
        <f>SUM(D10:I10)</f>
        <v>1029</v>
      </c>
      <c r="K10" s="31">
        <f>AVERAGE(D10:I10)</f>
        <v>171.5</v>
      </c>
      <c r="L10" s="29">
        <f>RANK(J10,$J$4:$J$41,0)</f>
        <v>10</v>
      </c>
      <c r="M10" s="47">
        <v>1</v>
      </c>
      <c r="N10" s="47">
        <v>0</v>
      </c>
      <c r="O10" s="47">
        <v>0</v>
      </c>
      <c r="P10" s="47">
        <v>2</v>
      </c>
      <c r="Q10" s="8">
        <f t="shared" si="0"/>
        <v>15</v>
      </c>
      <c r="R10" s="9">
        <f>RANK(Q10,Q4:Q41,0)</f>
        <v>10</v>
      </c>
      <c r="S10" s="41" t="str">
        <f>RIGHT(C10,3)</f>
        <v>čák</v>
      </c>
      <c r="T10" s="15">
        <f>IF(OR(S10="ová",S10="ská",C10="romana fischer"),4,3)</f>
        <v>3</v>
      </c>
      <c r="U10" s="15">
        <f>IF(L10=1,1,IF(L10=2,2,IF(L10=3,3,IF(L10=4,4,IF(L10=5,5,IF(L10=6,6,IF(L10=7,7,IF(L10=8,8,0))))))))</f>
        <v>0</v>
      </c>
      <c r="V10" s="43">
        <f t="shared" si="1"/>
        <v>0</v>
      </c>
      <c r="W10" s="15">
        <f>IF(L10=9,9,IF(L10=10,10,IF(L10=11,11,IF(L10=12,12,IF(L10=13,13,IF(L10=14,14,IF(L10=15,15,IF(L10=16,16,0))))))))</f>
        <v>10</v>
      </c>
      <c r="X10" s="15">
        <f t="shared" si="2"/>
        <v>6</v>
      </c>
      <c r="Y10" s="15">
        <f>IF(L10=17,17,IF(L10=18,18,IF(L10=19,19,IF(L10=20,20,IF(L10=21,21,IF(L10=22,22,IF(L10=23,23,IF(L10=24,24,0))))))))</f>
        <v>0</v>
      </c>
      <c r="Z10" s="15">
        <f t="shared" si="3"/>
        <v>0</v>
      </c>
      <c r="AA10" s="15">
        <f>COUNTIF(D10:I10,"&gt;=200")</f>
        <v>1</v>
      </c>
      <c r="AB10" s="15">
        <f>AA10*2</f>
        <v>2</v>
      </c>
      <c r="AC10" s="15">
        <f>COUNTIF(D10:I10,"&gt;=250")</f>
        <v>0</v>
      </c>
      <c r="AD10" s="15">
        <f>AC10*2</f>
        <v>0</v>
      </c>
      <c r="AE10" s="15">
        <f>COUNTIF(D10:I10,"=300")</f>
        <v>0</v>
      </c>
      <c r="AF10" s="15">
        <f>AE10*6</f>
        <v>0</v>
      </c>
      <c r="AG10" s="15">
        <f t="shared" si="4"/>
        <v>2</v>
      </c>
      <c r="AH10" s="15">
        <f t="shared" si="5"/>
        <v>0</v>
      </c>
      <c r="AI10" s="15">
        <f t="shared" si="6"/>
        <v>0</v>
      </c>
      <c r="AJ10" s="15">
        <f t="shared" si="7"/>
        <v>2</v>
      </c>
      <c r="AK10" s="15"/>
      <c r="AL10" s="15"/>
      <c r="AM10" s="15"/>
      <c r="AN10" s="15"/>
      <c r="AO10" s="15"/>
      <c r="AP10" s="15"/>
      <c r="AQ10" s="15"/>
    </row>
    <row r="11" spans="1:43" ht="12.75">
      <c r="A11" s="106"/>
      <c r="B11" s="29">
        <v>3</v>
      </c>
      <c r="C11" s="17" t="s">
        <v>102</v>
      </c>
      <c r="D11" s="14">
        <v>122</v>
      </c>
      <c r="E11" s="14">
        <v>153</v>
      </c>
      <c r="F11" s="50">
        <v>109</v>
      </c>
      <c r="G11" s="14">
        <v>147</v>
      </c>
      <c r="H11" s="14">
        <v>140</v>
      </c>
      <c r="I11" s="14">
        <v>119</v>
      </c>
      <c r="J11" s="30">
        <f>SUM(D11:I11)</f>
        <v>790</v>
      </c>
      <c r="K11" s="31">
        <f>AVERAGE(D11:I11)</f>
        <v>131.66666666666666</v>
      </c>
      <c r="L11" s="29">
        <f>RANK(J11,$J$4:$J$41,0)</f>
        <v>23</v>
      </c>
      <c r="M11" s="47">
        <v>0</v>
      </c>
      <c r="N11" s="47">
        <v>0</v>
      </c>
      <c r="O11" s="47">
        <v>0</v>
      </c>
      <c r="P11" s="47">
        <v>0</v>
      </c>
      <c r="Q11" s="8">
        <f t="shared" si="0"/>
        <v>4</v>
      </c>
      <c r="R11" s="9">
        <f>RANK(Q11,Q4:Q41,0)</f>
        <v>22</v>
      </c>
      <c r="S11" s="41" t="str">
        <f>RIGHT(C11,3)</f>
        <v>ová</v>
      </c>
      <c r="T11" s="15">
        <f>IF(OR(S11="ová",S11="ská",C11="romana fischer"),4,3)</f>
        <v>4</v>
      </c>
      <c r="U11" s="15">
        <f>IF(L11=1,1,IF(L11=2,2,IF(L11=3,3,IF(L11=4,4,IF(L11=5,5,IF(L11=6,6,IF(L11=7,7,IF(L11=8,8,0))))))))</f>
        <v>0</v>
      </c>
      <c r="V11" s="43">
        <f t="shared" si="1"/>
        <v>0</v>
      </c>
      <c r="W11" s="15">
        <f>IF(L11=9,9,IF(L11=10,10,IF(L11=11,11,IF(L11=12,12,IF(L11=13,13,IF(L11=14,14,IF(L11=15,15,IF(L11=16,16,0))))))))</f>
        <v>0</v>
      </c>
      <c r="X11" s="15">
        <f t="shared" si="2"/>
        <v>0</v>
      </c>
      <c r="Y11" s="15">
        <f>IF(L11=17,17,IF(L11=18,18,IF(L11=19,19,IF(L11=20,20,IF(L11=21,21,IF(L11=22,22,IF(L11=23,23,IF(L11=24,24,0))))))))</f>
        <v>23</v>
      </c>
      <c r="Z11" s="15">
        <f t="shared" si="3"/>
        <v>0</v>
      </c>
      <c r="AA11" s="15">
        <f>COUNTIF(D11:I11,"&gt;=200")</f>
        <v>0</v>
      </c>
      <c r="AB11" s="15">
        <f>AA11*2</f>
        <v>0</v>
      </c>
      <c r="AC11" s="15">
        <f>COUNTIF(D11:I11,"&gt;=250")</f>
        <v>0</v>
      </c>
      <c r="AD11" s="15">
        <f>AC11*2</f>
        <v>0</v>
      </c>
      <c r="AE11" s="15">
        <f>COUNTIF(D11:I11,"=300")</f>
        <v>0</v>
      </c>
      <c r="AF11" s="15">
        <f>AE11*6</f>
        <v>0</v>
      </c>
      <c r="AG11" s="15">
        <f t="shared" si="4"/>
        <v>0</v>
      </c>
      <c r="AH11" s="15">
        <f t="shared" si="5"/>
        <v>0</v>
      </c>
      <c r="AI11" s="15">
        <f t="shared" si="6"/>
        <v>0</v>
      </c>
      <c r="AJ11" s="15">
        <f t="shared" si="7"/>
        <v>0</v>
      </c>
      <c r="AK11" s="15"/>
      <c r="AL11" s="15"/>
      <c r="AM11" s="15"/>
      <c r="AN11" s="15"/>
      <c r="AO11" s="15"/>
      <c r="AP11" s="15"/>
      <c r="AQ11" s="15"/>
    </row>
    <row r="12" spans="1:43" ht="13.5" thickBot="1">
      <c r="A12" s="107" t="s">
        <v>95</v>
      </c>
      <c r="B12" s="107"/>
      <c r="C12" s="107"/>
      <c r="D12" s="32">
        <f aca="true" t="shared" si="9" ref="D12:I12">SUM(D9:D11)</f>
        <v>441</v>
      </c>
      <c r="E12" s="32">
        <f t="shared" si="9"/>
        <v>533</v>
      </c>
      <c r="F12" s="32">
        <f t="shared" si="9"/>
        <v>514</v>
      </c>
      <c r="G12" s="32">
        <f t="shared" si="9"/>
        <v>534</v>
      </c>
      <c r="H12" s="32">
        <f t="shared" si="9"/>
        <v>515</v>
      </c>
      <c r="I12" s="32">
        <f t="shared" si="9"/>
        <v>417</v>
      </c>
      <c r="J12" s="33" t="str">
        <f>IF(SUM(J9:J11)&lt;&gt;SUM(D12:I12),"chyba vzorců","vzorce OK")</f>
        <v>vzorce OK</v>
      </c>
      <c r="K12" s="34"/>
      <c r="L12" s="44"/>
      <c r="M12" s="48"/>
      <c r="N12" s="48"/>
      <c r="O12" s="48"/>
      <c r="P12" s="14"/>
      <c r="Q12" s="8"/>
      <c r="R12" s="9"/>
      <c r="S12" s="41"/>
      <c r="T12" s="15"/>
      <c r="U12" s="15"/>
      <c r="V12" s="43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>
        <f t="shared" si="4"/>
        <v>0</v>
      </c>
      <c r="AH12" s="15">
        <f t="shared" si="5"/>
        <v>0</v>
      </c>
      <c r="AI12" s="15">
        <f t="shared" si="6"/>
        <v>0</v>
      </c>
      <c r="AJ12" s="15">
        <f t="shared" si="7"/>
        <v>0</v>
      </c>
      <c r="AK12" s="15"/>
      <c r="AL12" s="15"/>
      <c r="AM12" s="15"/>
      <c r="AN12" s="15"/>
      <c r="AO12" s="15"/>
      <c r="AP12" s="15"/>
      <c r="AQ12" s="15"/>
    </row>
    <row r="13" spans="1:43" ht="13.5" thickBot="1">
      <c r="A13" s="23" t="s">
        <v>13</v>
      </c>
      <c r="B13" s="24" t="s">
        <v>14</v>
      </c>
      <c r="C13" s="25" t="s">
        <v>94</v>
      </c>
      <c r="D13" s="25" t="s">
        <v>15</v>
      </c>
      <c r="E13" s="25" t="s">
        <v>16</v>
      </c>
      <c r="F13" s="25" t="s">
        <v>17</v>
      </c>
      <c r="G13" s="25" t="s">
        <v>18</v>
      </c>
      <c r="H13" s="25" t="s">
        <v>19</v>
      </c>
      <c r="I13" s="25" t="s">
        <v>20</v>
      </c>
      <c r="J13" s="26" t="s">
        <v>21</v>
      </c>
      <c r="K13" s="27" t="s">
        <v>22</v>
      </c>
      <c r="L13" s="26" t="s">
        <v>14</v>
      </c>
      <c r="M13" s="48"/>
      <c r="N13" s="48"/>
      <c r="O13" s="48"/>
      <c r="P13" s="14"/>
      <c r="Q13" s="8"/>
      <c r="R13" s="9"/>
      <c r="S13" s="41"/>
      <c r="T13" s="15"/>
      <c r="U13" s="15"/>
      <c r="V13" s="43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>
        <f t="shared" si="4"/>
        <v>0</v>
      </c>
      <c r="AH13" s="15">
        <f t="shared" si="5"/>
        <v>0</v>
      </c>
      <c r="AI13" s="15">
        <f t="shared" si="6"/>
        <v>0</v>
      </c>
      <c r="AJ13" s="15">
        <f t="shared" si="7"/>
        <v>0</v>
      </c>
      <c r="AK13" s="15"/>
      <c r="AL13" s="15"/>
      <c r="AM13" s="15"/>
      <c r="AN13" s="15"/>
      <c r="AO13" s="15"/>
      <c r="AP13" s="15"/>
      <c r="AQ13" s="15"/>
    </row>
    <row r="14" spans="1:43" ht="13.5" thickTop="1">
      <c r="A14" s="108">
        <v>3</v>
      </c>
      <c r="B14" s="28">
        <v>1</v>
      </c>
      <c r="C14" s="13" t="s">
        <v>43</v>
      </c>
      <c r="D14" s="14">
        <v>109</v>
      </c>
      <c r="E14" s="14">
        <v>127</v>
      </c>
      <c r="F14" s="14">
        <v>105</v>
      </c>
      <c r="G14" s="14">
        <v>143</v>
      </c>
      <c r="H14" s="14">
        <v>171</v>
      </c>
      <c r="I14" s="14">
        <v>141</v>
      </c>
      <c r="J14" s="30">
        <f>SUM(D14:I14)</f>
        <v>796</v>
      </c>
      <c r="K14" s="31">
        <f>AVERAGE(D14:I14)</f>
        <v>132.66666666666666</v>
      </c>
      <c r="L14" s="29">
        <f>RANK(J14,$J$4:$J$41,0)</f>
        <v>21</v>
      </c>
      <c r="M14" s="47">
        <v>0</v>
      </c>
      <c r="N14" s="47">
        <v>0</v>
      </c>
      <c r="O14" s="47">
        <v>0</v>
      </c>
      <c r="P14" s="47">
        <v>0</v>
      </c>
      <c r="Q14" s="8">
        <f t="shared" si="0"/>
        <v>3</v>
      </c>
      <c r="R14" s="9">
        <f>RANK(Q14,Q4:Q41,0)</f>
        <v>24</v>
      </c>
      <c r="S14" s="41" t="str">
        <f>RIGHT(C14,3)</f>
        <v>exa</v>
      </c>
      <c r="T14" s="15">
        <f>IF(OR(S14="ová",S14="ská",C14="romana fischer"),4,3)</f>
        <v>3</v>
      </c>
      <c r="U14" s="15">
        <f>IF(L14=1,1,IF(L14=2,2,IF(L14=3,3,IF(L14=4,4,IF(L14=5,5,IF(L14=6,6,IF(L14=7,7,IF(L14=8,8,0))))))))</f>
        <v>0</v>
      </c>
      <c r="V14" s="43">
        <f t="shared" si="1"/>
        <v>0</v>
      </c>
      <c r="W14" s="15">
        <f>IF(L14=9,9,IF(L14=10,10,IF(L14=11,11,IF(L14=12,12,IF(L14=13,13,IF(L14=14,14,IF(L14=15,15,IF(L14=16,16,0))))))))</f>
        <v>0</v>
      </c>
      <c r="X14" s="15">
        <f t="shared" si="2"/>
        <v>0</v>
      </c>
      <c r="Y14" s="15">
        <f>IF(L14=17,17,IF(L14=18,18,IF(L14=19,19,IF(L14=20,20,IF(L14=21,21,IF(L14=22,22,IF(L14=23,23,IF(L14=24,24,0))))))))</f>
        <v>21</v>
      </c>
      <c r="Z14" s="15">
        <f t="shared" si="3"/>
        <v>0</v>
      </c>
      <c r="AA14" s="15">
        <f>COUNTIF(D14:I14,"&gt;=200")</f>
        <v>0</v>
      </c>
      <c r="AB14" s="15">
        <f>AA14*2</f>
        <v>0</v>
      </c>
      <c r="AC14" s="15">
        <f>COUNTIF(D14:I14,"&gt;=250")</f>
        <v>0</v>
      </c>
      <c r="AD14" s="15">
        <f>AC14*2</f>
        <v>0</v>
      </c>
      <c r="AE14" s="15">
        <f>COUNTIF(D14:I14,"=300")</f>
        <v>0</v>
      </c>
      <c r="AF14" s="15">
        <f>AE14*6</f>
        <v>0</v>
      </c>
      <c r="AG14" s="15">
        <f t="shared" si="4"/>
        <v>0</v>
      </c>
      <c r="AH14" s="15">
        <f t="shared" si="5"/>
        <v>0</v>
      </c>
      <c r="AI14" s="15">
        <f t="shared" si="6"/>
        <v>0</v>
      </c>
      <c r="AJ14" s="15">
        <f t="shared" si="7"/>
        <v>0</v>
      </c>
      <c r="AK14" s="15"/>
      <c r="AL14" s="15"/>
      <c r="AM14" s="15"/>
      <c r="AN14" s="15"/>
      <c r="AO14" s="15"/>
      <c r="AP14" s="15"/>
      <c r="AQ14" s="15"/>
    </row>
    <row r="15" spans="1:43" ht="12.75">
      <c r="A15" s="108"/>
      <c r="B15" s="29">
        <v>2</v>
      </c>
      <c r="C15" s="17" t="s">
        <v>120</v>
      </c>
      <c r="D15" s="14">
        <v>196</v>
      </c>
      <c r="E15" s="14">
        <v>191</v>
      </c>
      <c r="F15" s="14">
        <v>183</v>
      </c>
      <c r="G15" s="14">
        <v>188</v>
      </c>
      <c r="H15" s="14">
        <v>166</v>
      </c>
      <c r="I15" s="14">
        <v>180</v>
      </c>
      <c r="J15" s="30">
        <f>SUM(D15:I15)</f>
        <v>1104</v>
      </c>
      <c r="K15" s="31">
        <f>AVERAGE(D15:I15)</f>
        <v>184</v>
      </c>
      <c r="L15" s="29">
        <f>RANK(J15,$J$4:$J$41,0)</f>
        <v>5</v>
      </c>
      <c r="M15" s="47">
        <v>3</v>
      </c>
      <c r="N15" s="47">
        <v>0</v>
      </c>
      <c r="O15" s="47">
        <v>0</v>
      </c>
      <c r="P15" s="47">
        <v>2</v>
      </c>
      <c r="Q15" s="8">
        <f t="shared" si="0"/>
        <v>22</v>
      </c>
      <c r="R15" s="9">
        <f>RANK(Q15,Q4:Q41,0)</f>
        <v>7</v>
      </c>
      <c r="S15" s="41" t="str">
        <f>RIGHT(C15,3)</f>
        <v>tný</v>
      </c>
      <c r="T15" s="15">
        <f>IF(OR(S15="ová",S15="ská",C15="romana fischer"),4,3)</f>
        <v>3</v>
      </c>
      <c r="U15" s="15">
        <f>IF(L15=1,1,IF(L15=2,2,IF(L15=3,3,IF(L15=4,4,IF(L15=5,5,IF(L15=6,6,IF(L15=7,7,IF(L15=8,8,0))))))))</f>
        <v>5</v>
      </c>
      <c r="V15" s="43">
        <f t="shared" si="1"/>
        <v>11</v>
      </c>
      <c r="W15" s="15">
        <f>IF(L15=9,9,IF(L15=10,10,IF(L15=11,11,IF(L15=12,12,IF(L15=13,13,IF(L15=14,14,IF(L15=15,15,IF(L15=16,16,0))))))))</f>
        <v>0</v>
      </c>
      <c r="X15" s="15">
        <f t="shared" si="2"/>
        <v>0</v>
      </c>
      <c r="Y15" s="15">
        <f>IF(L15=17,17,IF(L15=18,18,IF(L15=19,19,IF(L15=20,20,IF(L15=21,21,IF(L15=22,22,IF(L15=23,23,IF(L15=24,24,0))))))))</f>
        <v>0</v>
      </c>
      <c r="Z15" s="15">
        <f t="shared" si="3"/>
        <v>0</v>
      </c>
      <c r="AA15" s="15">
        <f>COUNTIF(D15:I15,"&gt;=200")</f>
        <v>0</v>
      </c>
      <c r="AB15" s="15">
        <f>AA15*2</f>
        <v>0</v>
      </c>
      <c r="AC15" s="15">
        <f>COUNTIF(D15:I15,"&gt;=250")</f>
        <v>0</v>
      </c>
      <c r="AD15" s="15">
        <f>AC15*2</f>
        <v>0</v>
      </c>
      <c r="AE15" s="15">
        <f>COUNTIF(D15:I15,"=300")</f>
        <v>0</v>
      </c>
      <c r="AF15" s="15">
        <f>AE15*6</f>
        <v>0</v>
      </c>
      <c r="AG15" s="15">
        <f t="shared" si="4"/>
        <v>6</v>
      </c>
      <c r="AH15" s="15">
        <f t="shared" si="5"/>
        <v>0</v>
      </c>
      <c r="AI15" s="15">
        <f t="shared" si="6"/>
        <v>0</v>
      </c>
      <c r="AJ15" s="15">
        <f t="shared" si="7"/>
        <v>2</v>
      </c>
      <c r="AK15" s="15"/>
      <c r="AL15" s="15"/>
      <c r="AM15" s="15"/>
      <c r="AN15" s="15"/>
      <c r="AO15" s="15"/>
      <c r="AP15" s="15"/>
      <c r="AQ15" s="15"/>
    </row>
    <row r="16" spans="1:43" ht="12.75">
      <c r="A16" s="108"/>
      <c r="B16" s="29">
        <v>3</v>
      </c>
      <c r="C16" s="17" t="s">
        <v>38</v>
      </c>
      <c r="D16" s="14">
        <v>159</v>
      </c>
      <c r="E16" s="14">
        <v>180</v>
      </c>
      <c r="F16" s="14">
        <v>205</v>
      </c>
      <c r="G16" s="14">
        <v>200</v>
      </c>
      <c r="H16" s="14">
        <v>157</v>
      </c>
      <c r="I16" s="14">
        <v>147</v>
      </c>
      <c r="J16" s="30">
        <f>SUM(D16:I16)</f>
        <v>1048</v>
      </c>
      <c r="K16" s="31">
        <f>AVERAGE(D16:I16)</f>
        <v>174.66666666666666</v>
      </c>
      <c r="L16" s="29">
        <f>RANK(J16,$J$4:$J$41,0)</f>
        <v>8</v>
      </c>
      <c r="M16" s="47">
        <v>3</v>
      </c>
      <c r="N16" s="47">
        <v>0</v>
      </c>
      <c r="O16" s="47">
        <v>0</v>
      </c>
      <c r="P16" s="47">
        <v>2</v>
      </c>
      <c r="Q16" s="8">
        <f t="shared" si="0"/>
        <v>23</v>
      </c>
      <c r="R16" s="9">
        <f>RANK(Q16,Q4:Q41,0)</f>
        <v>6</v>
      </c>
      <c r="S16" s="41" t="str">
        <f>RIGHT(C16,3)</f>
        <v>bal</v>
      </c>
      <c r="T16" s="15">
        <f>IF(OR(S16="ová",S16="ská",C16="romana fischer"),4,3)</f>
        <v>3</v>
      </c>
      <c r="U16" s="15">
        <f>IF(L16=1,1,IF(L16=2,2,IF(L16=3,3,IF(L16=4,4,IF(L16=5,5,IF(L16=6,6,IF(L16=7,7,IF(L16=8,8,0))))))))</f>
        <v>8</v>
      </c>
      <c r="V16" s="43">
        <f t="shared" si="1"/>
        <v>8</v>
      </c>
      <c r="W16" s="15">
        <f>IF(L16=9,9,IF(L16=10,10,IF(L16=11,11,IF(L16=12,12,IF(L16=13,13,IF(L16=14,14,IF(L16=15,15,IF(L16=16,16,0))))))))</f>
        <v>0</v>
      </c>
      <c r="X16" s="15">
        <f t="shared" si="2"/>
        <v>0</v>
      </c>
      <c r="Y16" s="15">
        <f>IF(L16=17,17,IF(L16=18,18,IF(L16=19,19,IF(L16=20,20,IF(L16=21,21,IF(L16=22,22,IF(L16=23,23,IF(L16=24,24,0))))))))</f>
        <v>0</v>
      </c>
      <c r="Z16" s="15">
        <f t="shared" si="3"/>
        <v>0</v>
      </c>
      <c r="AA16" s="15">
        <f>COUNTIF(D16:I16,"&gt;=200")</f>
        <v>2</v>
      </c>
      <c r="AB16" s="15">
        <f>AA16*2</f>
        <v>4</v>
      </c>
      <c r="AC16" s="15">
        <f>COUNTIF(D16:I16,"&gt;=250")</f>
        <v>0</v>
      </c>
      <c r="AD16" s="15">
        <f>AC16*2</f>
        <v>0</v>
      </c>
      <c r="AE16" s="15">
        <f>COUNTIF(D16:I16,"=300")</f>
        <v>0</v>
      </c>
      <c r="AF16" s="15">
        <f>AE16*6</f>
        <v>0</v>
      </c>
      <c r="AG16" s="15">
        <f t="shared" si="4"/>
        <v>6</v>
      </c>
      <c r="AH16" s="15">
        <f t="shared" si="5"/>
        <v>0</v>
      </c>
      <c r="AI16" s="15">
        <f t="shared" si="6"/>
        <v>0</v>
      </c>
      <c r="AJ16" s="15">
        <f t="shared" si="7"/>
        <v>2</v>
      </c>
      <c r="AK16" s="15"/>
      <c r="AL16" s="15"/>
      <c r="AM16" s="15"/>
      <c r="AN16" s="15"/>
      <c r="AO16" s="15"/>
      <c r="AP16" s="15"/>
      <c r="AQ16" s="15"/>
    </row>
    <row r="17" spans="1:43" ht="13.5" thickBot="1">
      <c r="A17" s="107" t="s">
        <v>95</v>
      </c>
      <c r="B17" s="107"/>
      <c r="C17" s="107"/>
      <c r="D17" s="32">
        <f aca="true" t="shared" si="10" ref="D17:I17">SUM(D14:D16)</f>
        <v>464</v>
      </c>
      <c r="E17" s="32">
        <f t="shared" si="10"/>
        <v>498</v>
      </c>
      <c r="F17" s="32">
        <f t="shared" si="10"/>
        <v>493</v>
      </c>
      <c r="G17" s="32">
        <f t="shared" si="10"/>
        <v>531</v>
      </c>
      <c r="H17" s="32">
        <f t="shared" si="10"/>
        <v>494</v>
      </c>
      <c r="I17" s="32">
        <f t="shared" si="10"/>
        <v>468</v>
      </c>
      <c r="J17" s="33" t="str">
        <f>IF(SUM(J14:J16)&lt;&gt;SUM(D17:I17),"chyba vzorců","vzorce OK")</f>
        <v>vzorce OK</v>
      </c>
      <c r="K17" s="34"/>
      <c r="L17" s="44"/>
      <c r="M17" s="49"/>
      <c r="N17" s="49"/>
      <c r="O17" s="49"/>
      <c r="P17" s="77"/>
      <c r="Q17" s="8"/>
      <c r="R17" s="9"/>
      <c r="S17" s="41"/>
      <c r="T17" s="15"/>
      <c r="U17" s="15"/>
      <c r="V17" s="43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>
        <f t="shared" si="4"/>
        <v>0</v>
      </c>
      <c r="AH17" s="15">
        <f t="shared" si="5"/>
        <v>0</v>
      </c>
      <c r="AI17" s="15">
        <f t="shared" si="6"/>
        <v>0</v>
      </c>
      <c r="AJ17" s="15">
        <f t="shared" si="7"/>
        <v>0</v>
      </c>
      <c r="AK17" s="15"/>
      <c r="AL17" s="15"/>
      <c r="AM17" s="15"/>
      <c r="AN17" s="15"/>
      <c r="AO17" s="15"/>
      <c r="AP17" s="15"/>
      <c r="AQ17" s="15"/>
    </row>
    <row r="18" spans="1:43" ht="13.5" thickBot="1">
      <c r="A18" s="23" t="s">
        <v>13</v>
      </c>
      <c r="B18" s="24" t="s">
        <v>14</v>
      </c>
      <c r="C18" s="25" t="s">
        <v>94</v>
      </c>
      <c r="D18" s="25" t="s">
        <v>15</v>
      </c>
      <c r="E18" s="25" t="s">
        <v>16</v>
      </c>
      <c r="F18" s="25" t="s">
        <v>17</v>
      </c>
      <c r="G18" s="25" t="s">
        <v>18</v>
      </c>
      <c r="H18" s="25" t="s">
        <v>19</v>
      </c>
      <c r="I18" s="25" t="s">
        <v>20</v>
      </c>
      <c r="J18" s="26" t="s">
        <v>21</v>
      </c>
      <c r="K18" s="27" t="s">
        <v>22</v>
      </c>
      <c r="L18" s="26" t="s">
        <v>14</v>
      </c>
      <c r="M18" s="48"/>
      <c r="N18" s="48"/>
      <c r="O18" s="48"/>
      <c r="P18" s="14"/>
      <c r="Q18" s="8"/>
      <c r="R18" s="9"/>
      <c r="S18" s="41"/>
      <c r="T18" s="15"/>
      <c r="U18" s="15"/>
      <c r="V18" s="43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>
        <f t="shared" si="4"/>
        <v>0</v>
      </c>
      <c r="AH18" s="15">
        <f t="shared" si="5"/>
        <v>0</v>
      </c>
      <c r="AI18" s="15">
        <f t="shared" si="6"/>
        <v>0</v>
      </c>
      <c r="AJ18" s="15">
        <f t="shared" si="7"/>
        <v>0</v>
      </c>
      <c r="AK18" s="15"/>
      <c r="AL18" s="15"/>
      <c r="AM18" s="15"/>
      <c r="AN18" s="15"/>
      <c r="AO18" s="15"/>
      <c r="AP18" s="15"/>
      <c r="AQ18" s="15"/>
    </row>
    <row r="19" spans="1:43" ht="13.5" thickTop="1">
      <c r="A19" s="106">
        <v>4</v>
      </c>
      <c r="B19" s="36">
        <v>1</v>
      </c>
      <c r="C19" s="13" t="s">
        <v>62</v>
      </c>
      <c r="D19" s="14">
        <v>147</v>
      </c>
      <c r="E19" s="14">
        <v>127</v>
      </c>
      <c r="F19" s="14">
        <v>160</v>
      </c>
      <c r="G19" s="14">
        <v>113</v>
      </c>
      <c r="H19" s="14">
        <v>130</v>
      </c>
      <c r="I19" s="14">
        <v>128</v>
      </c>
      <c r="J19" s="30">
        <f>SUM(D19:I19)</f>
        <v>805</v>
      </c>
      <c r="K19" s="31">
        <f>AVERAGE(D19:I19)</f>
        <v>134.16666666666666</v>
      </c>
      <c r="L19" s="29">
        <f>RANK(J19,$J$4:$J$41,0)</f>
        <v>20</v>
      </c>
      <c r="M19" s="47">
        <v>0</v>
      </c>
      <c r="N19" s="47">
        <v>0</v>
      </c>
      <c r="O19" s="47">
        <v>0</v>
      </c>
      <c r="P19" s="47">
        <v>0</v>
      </c>
      <c r="Q19" s="8">
        <f t="shared" si="0"/>
        <v>5</v>
      </c>
      <c r="R19" s="9">
        <f>RANK(Q19,Q4:Q41,0)</f>
        <v>19</v>
      </c>
      <c r="S19" s="41" t="str">
        <f>RIGHT(C19,3)</f>
        <v>ová</v>
      </c>
      <c r="T19" s="15">
        <f>IF(OR(S19="ová",S19="ská",C19="romana fischer"),4,3)</f>
        <v>4</v>
      </c>
      <c r="U19" s="15">
        <f>IF(L19=1,1,IF(L19=2,2,IF(L19=3,3,IF(L19=4,4,IF(L19=5,5,IF(L19=6,6,IF(L19=7,7,IF(L19=8,8,0))))))))</f>
        <v>0</v>
      </c>
      <c r="V19" s="43">
        <f t="shared" si="1"/>
        <v>0</v>
      </c>
      <c r="W19" s="15">
        <f>IF(L19=9,9,IF(L19=10,10,IF(L19=11,11,IF(L19=12,12,IF(L19=13,13,IF(L19=14,14,IF(L19=15,15,IF(L19=16,16,0))))))))</f>
        <v>0</v>
      </c>
      <c r="X19" s="15">
        <f t="shared" si="2"/>
        <v>0</v>
      </c>
      <c r="Y19" s="15">
        <f>IF(L19=17,17,IF(L19=18,18,IF(L19=19,19,IF(L19=20,20,IF(L19=21,21,IF(L19=22,22,IF(L19=23,23,IF(L19=24,24,0))))))))</f>
        <v>20</v>
      </c>
      <c r="Z19" s="15">
        <f t="shared" si="3"/>
        <v>1</v>
      </c>
      <c r="AA19" s="15">
        <f>COUNTIF(D19:I19,"&gt;=200")</f>
        <v>0</v>
      </c>
      <c r="AB19" s="15">
        <f>AA19*2</f>
        <v>0</v>
      </c>
      <c r="AC19" s="15">
        <f>COUNTIF(D19:I19,"&gt;=250")</f>
        <v>0</v>
      </c>
      <c r="AD19" s="15">
        <f>AC19*2</f>
        <v>0</v>
      </c>
      <c r="AE19" s="15">
        <f>COUNTIF(D19:I19,"=300")</f>
        <v>0</v>
      </c>
      <c r="AF19" s="15">
        <f>AE19*6</f>
        <v>0</v>
      </c>
      <c r="AG19" s="15">
        <f t="shared" si="4"/>
        <v>0</v>
      </c>
      <c r="AH19" s="15">
        <f t="shared" si="5"/>
        <v>0</v>
      </c>
      <c r="AI19" s="15">
        <f t="shared" si="6"/>
        <v>0</v>
      </c>
      <c r="AJ19" s="15">
        <f t="shared" si="7"/>
        <v>0</v>
      </c>
      <c r="AK19" s="15"/>
      <c r="AL19" s="15"/>
      <c r="AM19" s="15"/>
      <c r="AN19" s="15"/>
      <c r="AO19" s="15"/>
      <c r="AP19" s="15"/>
      <c r="AQ19" s="15"/>
    </row>
    <row r="20" spans="1:43" ht="12.75">
      <c r="A20" s="106"/>
      <c r="B20" s="29">
        <v>2</v>
      </c>
      <c r="C20" s="17" t="s">
        <v>46</v>
      </c>
      <c r="D20" s="14">
        <v>179</v>
      </c>
      <c r="E20" s="14">
        <v>137</v>
      </c>
      <c r="F20" s="14">
        <v>202</v>
      </c>
      <c r="G20" s="14">
        <v>199</v>
      </c>
      <c r="H20" s="14">
        <v>167</v>
      </c>
      <c r="I20" s="14">
        <v>137</v>
      </c>
      <c r="J20" s="30">
        <f>SUM(D20:I20)</f>
        <v>1021</v>
      </c>
      <c r="K20" s="31">
        <f>AVERAGE(D20:I20)</f>
        <v>170.16666666666666</v>
      </c>
      <c r="L20" s="29">
        <f>RANK(J20,$J$4:$J$41,0)</f>
        <v>11</v>
      </c>
      <c r="M20" s="47">
        <v>1</v>
      </c>
      <c r="N20" s="47">
        <v>0</v>
      </c>
      <c r="O20" s="47">
        <v>0</v>
      </c>
      <c r="P20" s="47">
        <v>1</v>
      </c>
      <c r="Q20" s="8">
        <f t="shared" si="0"/>
        <v>14</v>
      </c>
      <c r="R20" s="9">
        <f>RANK(Q20,Q4:Q41,0)</f>
        <v>11</v>
      </c>
      <c r="S20" s="41" t="str">
        <f>RIGHT(C20,3)</f>
        <v>ová</v>
      </c>
      <c r="T20" s="15">
        <f>IF(OR(S20="ová",S20="ská",C20="romana fischer"),4,3)</f>
        <v>4</v>
      </c>
      <c r="U20" s="15">
        <f>IF(L20=1,1,IF(L20=2,2,IF(L20=3,3,IF(L20=4,4,IF(L20=5,5,IF(L20=6,6,IF(L20=7,7,IF(L20=8,8,0))))))))</f>
        <v>0</v>
      </c>
      <c r="V20" s="43">
        <f t="shared" si="1"/>
        <v>0</v>
      </c>
      <c r="W20" s="15">
        <f>IF(L20=9,9,IF(L20=10,10,IF(L20=11,11,IF(L20=12,12,IF(L20=13,13,IF(L20=14,14,IF(L20=15,15,IF(L20=16,16,0))))))))</f>
        <v>11</v>
      </c>
      <c r="X20" s="15">
        <f t="shared" si="2"/>
        <v>5</v>
      </c>
      <c r="Y20" s="15">
        <f>IF(L20=17,17,IF(L20=18,18,IF(L20=19,19,IF(L20=20,20,IF(L20=21,21,IF(L20=22,22,IF(L20=23,23,IF(L20=24,24,0))))))))</f>
        <v>0</v>
      </c>
      <c r="Z20" s="15">
        <f t="shared" si="3"/>
        <v>0</v>
      </c>
      <c r="AA20" s="15">
        <f>COUNTIF(D20:I20,"&gt;=200")</f>
        <v>1</v>
      </c>
      <c r="AB20" s="15">
        <f>AA20*2</f>
        <v>2</v>
      </c>
      <c r="AC20" s="15">
        <f>COUNTIF(D20:I20,"&gt;=250")</f>
        <v>0</v>
      </c>
      <c r="AD20" s="15">
        <f>AC20*2</f>
        <v>0</v>
      </c>
      <c r="AE20" s="15">
        <f>COUNTIF(D20:I20,"=300")</f>
        <v>0</v>
      </c>
      <c r="AF20" s="15">
        <f>AE20*6</f>
        <v>0</v>
      </c>
      <c r="AG20" s="15">
        <f t="shared" si="4"/>
        <v>2</v>
      </c>
      <c r="AH20" s="15">
        <f t="shared" si="5"/>
        <v>0</v>
      </c>
      <c r="AI20" s="15">
        <f t="shared" si="6"/>
        <v>0</v>
      </c>
      <c r="AJ20" s="15">
        <f t="shared" si="7"/>
        <v>1</v>
      </c>
      <c r="AK20" s="15"/>
      <c r="AL20" s="15"/>
      <c r="AM20" s="15"/>
      <c r="AN20" s="15"/>
      <c r="AO20" s="15"/>
      <c r="AP20" s="15"/>
      <c r="AQ20" s="15"/>
    </row>
    <row r="21" spans="1:43" ht="12.75">
      <c r="A21" s="106"/>
      <c r="B21" s="29">
        <v>3</v>
      </c>
      <c r="C21" s="17" t="str">
        <f>jmena!A13</f>
        <v>Ondra Šumpich</v>
      </c>
      <c r="D21" s="14">
        <v>158</v>
      </c>
      <c r="E21" s="14">
        <v>160</v>
      </c>
      <c r="F21" s="14">
        <v>177</v>
      </c>
      <c r="G21" s="14">
        <v>182</v>
      </c>
      <c r="H21" s="14">
        <v>172</v>
      </c>
      <c r="I21" s="14">
        <v>157</v>
      </c>
      <c r="J21" s="30">
        <f>SUM(D21:I21)</f>
        <v>1006</v>
      </c>
      <c r="K21" s="31">
        <f>AVERAGE(D21:I21)</f>
        <v>167.66666666666666</v>
      </c>
      <c r="L21" s="29">
        <f>RANK(J21,$J$4:$J$41,0)</f>
        <v>12</v>
      </c>
      <c r="M21" s="47">
        <v>1</v>
      </c>
      <c r="N21" s="47">
        <v>0</v>
      </c>
      <c r="O21" s="47">
        <v>0</v>
      </c>
      <c r="P21" s="47">
        <v>3</v>
      </c>
      <c r="Q21" s="8">
        <f t="shared" si="0"/>
        <v>12</v>
      </c>
      <c r="R21" s="9">
        <f>RANK(Q21,Q4:Q41,0)</f>
        <v>12</v>
      </c>
      <c r="S21" s="41" t="str">
        <f>RIGHT(C21,3)</f>
        <v>ich</v>
      </c>
      <c r="T21" s="15">
        <f>IF(OR(S21="ová",S21="ská",C21="romana fischer"),4,3)</f>
        <v>3</v>
      </c>
      <c r="U21" s="15">
        <f>IF(L21=1,1,IF(L21=2,2,IF(L21=3,3,IF(L21=4,4,IF(L21=5,5,IF(L21=6,6,IF(L21=7,7,IF(L21=8,8,0))))))))</f>
        <v>0</v>
      </c>
      <c r="V21" s="43">
        <f t="shared" si="1"/>
        <v>0</v>
      </c>
      <c r="W21" s="15">
        <f>IF(L21=9,9,IF(L21=10,10,IF(L21=11,11,IF(L21=12,12,IF(L21=13,13,IF(L21=14,14,IF(L21=15,15,IF(L21=16,16,0))))))))</f>
        <v>12</v>
      </c>
      <c r="X21" s="15">
        <f t="shared" si="2"/>
        <v>4</v>
      </c>
      <c r="Y21" s="15">
        <f>IF(L21=17,17,IF(L21=18,18,IF(L21=19,19,IF(L21=20,20,IF(L21=21,21,IF(L21=22,22,IF(L21=23,23,IF(L21=24,24,0))))))))</f>
        <v>0</v>
      </c>
      <c r="Z21" s="15">
        <f t="shared" si="3"/>
        <v>0</v>
      </c>
      <c r="AA21" s="15">
        <f>COUNTIF(D21:I21,"&gt;=200")</f>
        <v>0</v>
      </c>
      <c r="AB21" s="15">
        <f>AA21*2</f>
        <v>0</v>
      </c>
      <c r="AC21" s="15">
        <f>COUNTIF(D21:I21,"&gt;=250")</f>
        <v>0</v>
      </c>
      <c r="AD21" s="15">
        <f>AC21*2</f>
        <v>0</v>
      </c>
      <c r="AE21" s="15">
        <f>COUNTIF(D21:I21,"=300")</f>
        <v>0</v>
      </c>
      <c r="AF21" s="15">
        <f>AE21*6</f>
        <v>0</v>
      </c>
      <c r="AG21" s="15">
        <f t="shared" si="4"/>
        <v>2</v>
      </c>
      <c r="AH21" s="15">
        <f t="shared" si="5"/>
        <v>0</v>
      </c>
      <c r="AI21" s="15">
        <f t="shared" si="6"/>
        <v>0</v>
      </c>
      <c r="AJ21" s="15">
        <f t="shared" si="7"/>
        <v>3</v>
      </c>
      <c r="AK21" s="15"/>
      <c r="AL21" s="15"/>
      <c r="AM21" s="15"/>
      <c r="AN21" s="15"/>
      <c r="AO21" s="15"/>
      <c r="AP21" s="15"/>
      <c r="AQ21" s="15"/>
    </row>
    <row r="22" spans="1:43" ht="13.5" thickBot="1">
      <c r="A22" s="107" t="s">
        <v>95</v>
      </c>
      <c r="B22" s="107"/>
      <c r="C22" s="107"/>
      <c r="D22" s="32">
        <f aca="true" t="shared" si="11" ref="D22:I22">SUM(D19:D21)</f>
        <v>484</v>
      </c>
      <c r="E22" s="32">
        <f t="shared" si="11"/>
        <v>424</v>
      </c>
      <c r="F22" s="32">
        <f t="shared" si="11"/>
        <v>539</v>
      </c>
      <c r="G22" s="32">
        <f t="shared" si="11"/>
        <v>494</v>
      </c>
      <c r="H22" s="32">
        <f t="shared" si="11"/>
        <v>469</v>
      </c>
      <c r="I22" s="32">
        <f t="shared" si="11"/>
        <v>422</v>
      </c>
      <c r="J22" s="33" t="str">
        <f>IF(SUM(J19:J21)&lt;&gt;SUM(D22:I22),"chyba vzorců","vzorce OK")</f>
        <v>vzorce OK</v>
      </c>
      <c r="K22" s="34"/>
      <c r="L22" s="44"/>
      <c r="M22" s="48"/>
      <c r="N22" s="48"/>
      <c r="O22" s="48"/>
      <c r="P22" s="14"/>
      <c r="Q22" s="8"/>
      <c r="R22" s="9"/>
      <c r="S22" s="41"/>
      <c r="T22" s="15"/>
      <c r="U22" s="15"/>
      <c r="V22" s="43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>
        <f t="shared" si="4"/>
        <v>0</v>
      </c>
      <c r="AH22" s="15">
        <f t="shared" si="5"/>
        <v>0</v>
      </c>
      <c r="AI22" s="15">
        <f t="shared" si="6"/>
        <v>0</v>
      </c>
      <c r="AJ22" s="15">
        <f t="shared" si="7"/>
        <v>0</v>
      </c>
      <c r="AK22" s="15"/>
      <c r="AL22" s="15"/>
      <c r="AM22" s="15"/>
      <c r="AN22" s="15"/>
      <c r="AO22" s="15"/>
      <c r="AP22" s="15"/>
      <c r="AQ22" s="15"/>
    </row>
    <row r="23" spans="1:43" ht="13.5" thickBot="1">
      <c r="A23" s="23" t="s">
        <v>13</v>
      </c>
      <c r="B23" s="24" t="s">
        <v>14</v>
      </c>
      <c r="C23" s="25" t="s">
        <v>94</v>
      </c>
      <c r="D23" s="25" t="s">
        <v>15</v>
      </c>
      <c r="E23" s="25" t="s">
        <v>16</v>
      </c>
      <c r="F23" s="25" t="s">
        <v>17</v>
      </c>
      <c r="G23" s="25" t="s">
        <v>18</v>
      </c>
      <c r="H23" s="25" t="s">
        <v>19</v>
      </c>
      <c r="I23" s="25" t="s">
        <v>20</v>
      </c>
      <c r="J23" s="26" t="s">
        <v>21</v>
      </c>
      <c r="K23" s="27" t="s">
        <v>22</v>
      </c>
      <c r="L23" s="26" t="s">
        <v>14</v>
      </c>
      <c r="M23" s="48"/>
      <c r="N23" s="48"/>
      <c r="O23" s="48"/>
      <c r="P23" s="14"/>
      <c r="Q23" s="8"/>
      <c r="R23" s="9"/>
      <c r="S23" s="41"/>
      <c r="T23" s="15"/>
      <c r="U23" s="15"/>
      <c r="V23" s="43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>
        <f t="shared" si="4"/>
        <v>0</v>
      </c>
      <c r="AH23" s="15">
        <f t="shared" si="5"/>
        <v>0</v>
      </c>
      <c r="AI23" s="15">
        <f t="shared" si="6"/>
        <v>0</v>
      </c>
      <c r="AJ23" s="15">
        <f t="shared" si="7"/>
        <v>0</v>
      </c>
      <c r="AK23" s="15"/>
      <c r="AL23" s="15"/>
      <c r="AM23" s="15"/>
      <c r="AN23" s="15"/>
      <c r="AO23" s="15"/>
      <c r="AP23" s="15"/>
      <c r="AQ23" s="15"/>
    </row>
    <row r="24" spans="1:43" ht="13.5" thickTop="1">
      <c r="A24" s="108">
        <v>5</v>
      </c>
      <c r="B24" s="28">
        <v>1</v>
      </c>
      <c r="C24" s="13" t="s">
        <v>51</v>
      </c>
      <c r="D24" s="14">
        <v>211</v>
      </c>
      <c r="E24" s="14">
        <v>171</v>
      </c>
      <c r="F24" s="14">
        <v>171</v>
      </c>
      <c r="G24" s="14">
        <v>182</v>
      </c>
      <c r="H24" s="14">
        <v>191</v>
      </c>
      <c r="I24" s="14">
        <v>194</v>
      </c>
      <c r="J24" s="30">
        <f>SUM(D24:I24)</f>
        <v>1120</v>
      </c>
      <c r="K24" s="31">
        <f>AVERAGE(D24:I24)</f>
        <v>186.66666666666666</v>
      </c>
      <c r="L24" s="29">
        <f>RANK(J24,$J$4:$J$41,0)</f>
        <v>4</v>
      </c>
      <c r="M24" s="47">
        <v>3</v>
      </c>
      <c r="N24" s="47">
        <v>1</v>
      </c>
      <c r="O24" s="47">
        <v>0</v>
      </c>
      <c r="P24" s="47">
        <v>1</v>
      </c>
      <c r="Q24" s="8">
        <f t="shared" si="0"/>
        <v>27</v>
      </c>
      <c r="R24" s="9">
        <f>RANK(Q24,Q4:Q41,0)</f>
        <v>4</v>
      </c>
      <c r="S24" s="41" t="str">
        <f>RIGHT(C24,3)</f>
        <v>víl</v>
      </c>
      <c r="T24" s="15">
        <f>IF(OR(S24="ová",S24="ská",C24="romana fischer"),4,3)</f>
        <v>3</v>
      </c>
      <c r="U24" s="15">
        <f>IF(L24=1,1,IF(L24=2,2,IF(L24=3,3,IF(L24=4,4,IF(L24=5,5,IF(L24=6,6,IF(L24=7,7,IF(L24=8,8,0))))))))</f>
        <v>4</v>
      </c>
      <c r="V24" s="43">
        <f t="shared" si="1"/>
        <v>12</v>
      </c>
      <c r="W24" s="15">
        <f>IF(L24=9,9,IF(L24=10,10,IF(L24=11,11,IF(L24=12,12,IF(L24=13,13,IF(L24=14,14,IF(L24=15,15,IF(L24=16,16,0))))))))</f>
        <v>0</v>
      </c>
      <c r="X24" s="15">
        <f t="shared" si="2"/>
        <v>0</v>
      </c>
      <c r="Y24" s="15">
        <f>IF(L24=17,17,IF(L24=18,18,IF(L24=19,19,IF(L24=20,20,IF(L24=21,21,IF(L24=22,22,IF(L24=23,23,IF(L24=24,24,0))))))))</f>
        <v>0</v>
      </c>
      <c r="Z24" s="15">
        <f t="shared" si="3"/>
        <v>0</v>
      </c>
      <c r="AA24" s="15">
        <f>COUNTIF(D24:I24,"&gt;=200")</f>
        <v>1</v>
      </c>
      <c r="AB24" s="15">
        <f>AA24*2</f>
        <v>2</v>
      </c>
      <c r="AC24" s="15">
        <f>COUNTIF(D24:I24,"&gt;=250")</f>
        <v>0</v>
      </c>
      <c r="AD24" s="15">
        <f>AC24*2</f>
        <v>0</v>
      </c>
      <c r="AE24" s="15">
        <f>COUNTIF(D24:I24,"=300")</f>
        <v>0</v>
      </c>
      <c r="AF24" s="15">
        <f>AE24*6</f>
        <v>0</v>
      </c>
      <c r="AG24" s="15">
        <f t="shared" si="4"/>
        <v>6</v>
      </c>
      <c r="AH24" s="15">
        <f t="shared" si="5"/>
        <v>3</v>
      </c>
      <c r="AI24" s="15">
        <f t="shared" si="6"/>
        <v>0</v>
      </c>
      <c r="AJ24" s="15">
        <f t="shared" si="7"/>
        <v>1</v>
      </c>
      <c r="AK24" s="15"/>
      <c r="AL24" s="15"/>
      <c r="AM24" s="15"/>
      <c r="AN24" s="15"/>
      <c r="AO24" s="15"/>
      <c r="AP24" s="15"/>
      <c r="AQ24" s="15"/>
    </row>
    <row r="25" spans="1:43" ht="12.75">
      <c r="A25" s="108"/>
      <c r="B25" s="29">
        <v>2</v>
      </c>
      <c r="C25" s="17" t="s">
        <v>48</v>
      </c>
      <c r="D25" s="14">
        <v>175</v>
      </c>
      <c r="E25" s="14">
        <v>164</v>
      </c>
      <c r="F25" s="14">
        <v>189</v>
      </c>
      <c r="G25" s="14">
        <v>219</v>
      </c>
      <c r="H25" s="14">
        <v>159</v>
      </c>
      <c r="I25" s="14">
        <v>174</v>
      </c>
      <c r="J25" s="30">
        <f>SUM(D25:I25)</f>
        <v>1080</v>
      </c>
      <c r="K25" s="31">
        <f>AVERAGE(D25:I25)</f>
        <v>180</v>
      </c>
      <c r="L25" s="29">
        <f>RANK(J25,$J$4:$J$41,0)</f>
        <v>7</v>
      </c>
      <c r="M25" s="47">
        <v>1</v>
      </c>
      <c r="N25" s="47">
        <v>0</v>
      </c>
      <c r="O25" s="47">
        <v>0</v>
      </c>
      <c r="P25" s="47">
        <v>2</v>
      </c>
      <c r="Q25" s="8">
        <f t="shared" si="0"/>
        <v>19</v>
      </c>
      <c r="R25" s="9">
        <f>RANK(Q25,Q4:Q41,0)</f>
        <v>9</v>
      </c>
      <c r="S25" s="41" t="str">
        <f>RIGHT(C25,3)</f>
        <v>ová</v>
      </c>
      <c r="T25" s="15">
        <f>IF(OR(S25="ová",S25="ská",C25="romana fischer"),4,3)</f>
        <v>4</v>
      </c>
      <c r="U25" s="15">
        <f>IF(L25=1,1,IF(L25=2,2,IF(L25=3,3,IF(L25=4,4,IF(L25=5,5,IF(L25=6,6,IF(L25=7,7,IF(L25=8,8,0))))))))</f>
        <v>7</v>
      </c>
      <c r="V25" s="43">
        <f t="shared" si="1"/>
        <v>9</v>
      </c>
      <c r="W25" s="15">
        <f>IF(L25=9,9,IF(L25=10,10,IF(L25=11,11,IF(L25=12,12,IF(L25=13,13,IF(L25=14,14,IF(L25=15,15,IF(L25=16,16,0))))))))</f>
        <v>0</v>
      </c>
      <c r="X25" s="15">
        <f t="shared" si="2"/>
        <v>0</v>
      </c>
      <c r="Y25" s="15">
        <f>IF(L25=17,17,IF(L25=18,18,IF(L25=19,19,IF(L25=20,20,IF(L25=21,21,IF(L25=22,22,IF(L25=23,23,IF(L25=24,24,0))))))))</f>
        <v>0</v>
      </c>
      <c r="Z25" s="15">
        <f t="shared" si="3"/>
        <v>0</v>
      </c>
      <c r="AA25" s="15">
        <f>COUNTIF(D25:I25,"&gt;=200")</f>
        <v>1</v>
      </c>
      <c r="AB25" s="15">
        <f>AA25*2</f>
        <v>2</v>
      </c>
      <c r="AC25" s="15">
        <f>COUNTIF(D25:I25,"&gt;=250")</f>
        <v>0</v>
      </c>
      <c r="AD25" s="15">
        <f>AC25*2</f>
        <v>0</v>
      </c>
      <c r="AE25" s="15">
        <f>COUNTIF(D25:I25,"=300")</f>
        <v>0</v>
      </c>
      <c r="AF25" s="15">
        <f>AE25*6</f>
        <v>0</v>
      </c>
      <c r="AG25" s="15">
        <f t="shared" si="4"/>
        <v>2</v>
      </c>
      <c r="AH25" s="15">
        <f t="shared" si="5"/>
        <v>0</v>
      </c>
      <c r="AI25" s="15">
        <f t="shared" si="6"/>
        <v>0</v>
      </c>
      <c r="AJ25" s="15">
        <f t="shared" si="7"/>
        <v>2</v>
      </c>
      <c r="AK25" s="15"/>
      <c r="AL25" s="15"/>
      <c r="AM25" s="15"/>
      <c r="AN25" s="15"/>
      <c r="AO25" s="15"/>
      <c r="AP25" s="15"/>
      <c r="AQ25" s="15"/>
    </row>
    <row r="26" spans="1:43" ht="12.75">
      <c r="A26" s="108"/>
      <c r="B26" s="29">
        <v>3</v>
      </c>
      <c r="C26" s="17" t="str">
        <f>jmena!A16</f>
        <v>Radim Jordánek</v>
      </c>
      <c r="D26" s="14">
        <v>185</v>
      </c>
      <c r="E26" s="14">
        <v>173</v>
      </c>
      <c r="F26" s="14">
        <v>220</v>
      </c>
      <c r="G26" s="14">
        <v>234</v>
      </c>
      <c r="H26" s="14">
        <v>153</v>
      </c>
      <c r="I26" s="14">
        <v>203</v>
      </c>
      <c r="J26" s="30">
        <f>SUM(D26:I26)</f>
        <v>1168</v>
      </c>
      <c r="K26" s="31">
        <f>AVERAGE(D26:I26)</f>
        <v>194.66666666666666</v>
      </c>
      <c r="L26" s="29">
        <f>RANK(J26,$J$4:$J$41,0)</f>
        <v>2</v>
      </c>
      <c r="M26" s="47">
        <v>3</v>
      </c>
      <c r="N26" s="47">
        <v>1</v>
      </c>
      <c r="O26" s="47">
        <v>1</v>
      </c>
      <c r="P26" s="47">
        <v>1</v>
      </c>
      <c r="Q26" s="8">
        <f t="shared" si="0"/>
        <v>37</v>
      </c>
      <c r="R26" s="9">
        <f>RANK(Q26,Q4:Q41,0)</f>
        <v>1</v>
      </c>
      <c r="S26" s="41" t="str">
        <f>RIGHT(C26,3)</f>
        <v>nek</v>
      </c>
      <c r="T26" s="15">
        <f>IF(OR(S26="ová",S26="ská",C26="romana fischer"),4,3)</f>
        <v>3</v>
      </c>
      <c r="U26" s="15">
        <f>IF(L26=1,1,IF(L26=2,2,IF(L26=3,3,IF(L26=4,4,IF(L26=5,5,IF(L26=6,6,IF(L26=7,7,IF(L26=8,8,0))))))))</f>
        <v>2</v>
      </c>
      <c r="V26" s="43">
        <f t="shared" si="1"/>
        <v>14</v>
      </c>
      <c r="W26" s="15">
        <f>IF(L26=9,9,IF(L26=10,10,IF(L26=11,11,IF(L26=12,12,IF(L26=13,13,IF(L26=14,14,IF(L26=15,15,IF(L26=16,16,0))))))))</f>
        <v>0</v>
      </c>
      <c r="X26" s="15">
        <f t="shared" si="2"/>
        <v>0</v>
      </c>
      <c r="Y26" s="15">
        <f>IF(L26=17,17,IF(L26=18,18,IF(L26=19,19,IF(L26=20,20,IF(L26=21,21,IF(L26=22,22,IF(L26=23,23,IF(L26=24,24,0))))))))</f>
        <v>0</v>
      </c>
      <c r="Z26" s="15">
        <f t="shared" si="3"/>
        <v>0</v>
      </c>
      <c r="AA26" s="15">
        <f>COUNTIF(D26:I26,"&gt;=200")</f>
        <v>3</v>
      </c>
      <c r="AB26" s="15">
        <f>AA26*2</f>
        <v>6</v>
      </c>
      <c r="AC26" s="15">
        <f>COUNTIF(D26:I26,"&gt;=250")</f>
        <v>0</v>
      </c>
      <c r="AD26" s="15">
        <f>AC26*2</f>
        <v>0</v>
      </c>
      <c r="AE26" s="15">
        <f>COUNTIF(D26:I26,"=300")</f>
        <v>0</v>
      </c>
      <c r="AF26" s="15">
        <f>AE26*6</f>
        <v>0</v>
      </c>
      <c r="AG26" s="15">
        <f t="shared" si="4"/>
        <v>6</v>
      </c>
      <c r="AH26" s="15">
        <f t="shared" si="5"/>
        <v>3</v>
      </c>
      <c r="AI26" s="15">
        <f t="shared" si="6"/>
        <v>4</v>
      </c>
      <c r="AJ26" s="15">
        <f t="shared" si="7"/>
        <v>1</v>
      </c>
      <c r="AK26" s="15"/>
      <c r="AL26" s="15"/>
      <c r="AM26" s="15"/>
      <c r="AN26" s="15"/>
      <c r="AO26" s="15"/>
      <c r="AP26" s="15"/>
      <c r="AQ26" s="15"/>
    </row>
    <row r="27" spans="1:43" ht="13.5" thickBot="1">
      <c r="A27" s="107" t="s">
        <v>95</v>
      </c>
      <c r="B27" s="107"/>
      <c r="C27" s="107"/>
      <c r="D27" s="32">
        <f aca="true" t="shared" si="12" ref="D27:I27">SUM(D24:D26)</f>
        <v>571</v>
      </c>
      <c r="E27" s="32">
        <f t="shared" si="12"/>
        <v>508</v>
      </c>
      <c r="F27" s="32">
        <f t="shared" si="12"/>
        <v>580</v>
      </c>
      <c r="G27" s="32">
        <f t="shared" si="12"/>
        <v>635</v>
      </c>
      <c r="H27" s="32">
        <f t="shared" si="12"/>
        <v>503</v>
      </c>
      <c r="I27" s="32">
        <f t="shared" si="12"/>
        <v>571</v>
      </c>
      <c r="J27" s="33" t="str">
        <f>IF(SUM(J24:J26)&lt;&gt;SUM(D27:I27),"chyba vzorců","vzorce OK")</f>
        <v>vzorce OK</v>
      </c>
      <c r="K27" s="34"/>
      <c r="L27" s="44"/>
      <c r="M27" s="48"/>
      <c r="N27" s="48"/>
      <c r="O27" s="48"/>
      <c r="P27" s="14"/>
      <c r="Q27" s="8"/>
      <c r="R27" s="9"/>
      <c r="S27" s="41"/>
      <c r="T27" s="15"/>
      <c r="U27" s="15"/>
      <c r="V27" s="43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>
        <f t="shared" si="4"/>
        <v>0</v>
      </c>
      <c r="AH27" s="15">
        <f t="shared" si="5"/>
        <v>0</v>
      </c>
      <c r="AI27" s="15">
        <f t="shared" si="6"/>
        <v>0</v>
      </c>
      <c r="AJ27" s="15">
        <f t="shared" si="7"/>
        <v>0</v>
      </c>
      <c r="AK27" s="15"/>
      <c r="AL27" s="15"/>
      <c r="AM27" s="15"/>
      <c r="AN27" s="15"/>
      <c r="AO27" s="15"/>
      <c r="AP27" s="15"/>
      <c r="AQ27" s="15"/>
    </row>
    <row r="28" spans="1:43" ht="13.5" thickBot="1">
      <c r="A28" s="23" t="s">
        <v>13</v>
      </c>
      <c r="B28" s="24" t="s">
        <v>14</v>
      </c>
      <c r="C28" s="25" t="s">
        <v>94</v>
      </c>
      <c r="D28" s="25" t="s">
        <v>15</v>
      </c>
      <c r="E28" s="25" t="s">
        <v>16</v>
      </c>
      <c r="F28" s="25" t="s">
        <v>17</v>
      </c>
      <c r="G28" s="25" t="s">
        <v>18</v>
      </c>
      <c r="H28" s="25" t="s">
        <v>19</v>
      </c>
      <c r="I28" s="25" t="s">
        <v>20</v>
      </c>
      <c r="J28" s="26" t="s">
        <v>21</v>
      </c>
      <c r="K28" s="27" t="s">
        <v>22</v>
      </c>
      <c r="L28" s="26" t="s">
        <v>14</v>
      </c>
      <c r="M28" s="48"/>
      <c r="N28" s="48"/>
      <c r="O28" s="48"/>
      <c r="P28" s="14"/>
      <c r="Q28" s="8"/>
      <c r="R28" s="9"/>
      <c r="S28" s="41"/>
      <c r="T28" s="15"/>
      <c r="U28" s="15"/>
      <c r="V28" s="43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>
        <f t="shared" si="4"/>
        <v>0</v>
      </c>
      <c r="AH28" s="15">
        <f t="shared" si="5"/>
        <v>0</v>
      </c>
      <c r="AI28" s="15">
        <f t="shared" si="6"/>
        <v>0</v>
      </c>
      <c r="AJ28" s="15">
        <f t="shared" si="7"/>
        <v>0</v>
      </c>
      <c r="AK28" s="15"/>
      <c r="AL28" s="15"/>
      <c r="AM28" s="15"/>
      <c r="AN28" s="15"/>
      <c r="AO28" s="15"/>
      <c r="AP28" s="15"/>
      <c r="AQ28" s="15"/>
    </row>
    <row r="29" spans="1:43" ht="13.5" thickTop="1">
      <c r="A29" s="106">
        <v>6</v>
      </c>
      <c r="B29" s="37">
        <v>1</v>
      </c>
      <c r="C29" s="13" t="s">
        <v>133</v>
      </c>
      <c r="D29" s="14">
        <v>156</v>
      </c>
      <c r="E29" s="14">
        <v>164</v>
      </c>
      <c r="F29" s="14">
        <v>145</v>
      </c>
      <c r="G29" s="14">
        <v>128</v>
      </c>
      <c r="H29" s="14">
        <v>133</v>
      </c>
      <c r="I29" s="14">
        <v>146</v>
      </c>
      <c r="J29" s="30">
        <f>SUM(D29:I29)</f>
        <v>872</v>
      </c>
      <c r="K29" s="31">
        <f>AVERAGE(D29:I29)</f>
        <v>145.33333333333334</v>
      </c>
      <c r="L29" s="29">
        <f>RANK(J29,$J$4:$J$41,0)</f>
        <v>17</v>
      </c>
      <c r="M29" s="47">
        <v>1</v>
      </c>
      <c r="N29" s="47">
        <v>0</v>
      </c>
      <c r="O29" s="47">
        <v>0</v>
      </c>
      <c r="P29" s="47">
        <v>0</v>
      </c>
      <c r="Q29" s="8">
        <f t="shared" si="0"/>
        <v>6</v>
      </c>
      <c r="R29" s="9">
        <f>RANK(Q29,Q4:Q41,0)</f>
        <v>18</v>
      </c>
      <c r="S29" s="41" t="str">
        <f>RIGHT(C29,3)</f>
        <v>her</v>
      </c>
      <c r="T29" s="15">
        <f>IF(OR(S29="ová",S29="ská",C29="romana fischer"),4,3)</f>
        <v>3</v>
      </c>
      <c r="U29" s="15">
        <f>IF(L29=1,1,IF(L29=2,2,IF(L29=3,3,IF(L29=4,4,IF(L29=5,5,IF(L29=6,6,IF(L29=7,7,IF(L29=8,8,0))))))))</f>
        <v>0</v>
      </c>
      <c r="V29" s="43">
        <f t="shared" si="1"/>
        <v>0</v>
      </c>
      <c r="W29" s="15">
        <f>IF(L29=9,9,IF(L29=10,10,IF(L29=11,11,IF(L29=12,12,IF(L29=13,13,IF(L29=14,14,IF(L29=15,15,IF(L29=16,16,0))))))))</f>
        <v>0</v>
      </c>
      <c r="X29" s="15">
        <f t="shared" si="2"/>
        <v>0</v>
      </c>
      <c r="Y29" s="15">
        <f>IF(L29=17,17,IF(L29=18,18,IF(L29=19,19,IF(L29=20,20,IF(L29=21,21,IF(L29=22,22,IF(L29=23,23,IF(L29=24,24,0))))))))</f>
        <v>17</v>
      </c>
      <c r="Z29" s="15">
        <f t="shared" si="3"/>
        <v>1</v>
      </c>
      <c r="AA29" s="15">
        <f>COUNTIF(D29:I29,"&gt;=200")</f>
        <v>0</v>
      </c>
      <c r="AB29" s="15">
        <f>AA29*2</f>
        <v>0</v>
      </c>
      <c r="AC29" s="15">
        <f>COUNTIF(D29:I29,"&gt;=250")</f>
        <v>0</v>
      </c>
      <c r="AD29" s="15">
        <f>AC29*2</f>
        <v>0</v>
      </c>
      <c r="AE29" s="15">
        <f>COUNTIF(D29:I29,"=300")</f>
        <v>0</v>
      </c>
      <c r="AF29" s="15">
        <f>AE29*6</f>
        <v>0</v>
      </c>
      <c r="AG29" s="15">
        <f t="shared" si="4"/>
        <v>2</v>
      </c>
      <c r="AH29" s="15">
        <f t="shared" si="5"/>
        <v>0</v>
      </c>
      <c r="AI29" s="15">
        <f t="shared" si="6"/>
        <v>0</v>
      </c>
      <c r="AJ29" s="15">
        <f t="shared" si="7"/>
        <v>0</v>
      </c>
      <c r="AK29" s="15"/>
      <c r="AL29" s="15"/>
      <c r="AM29" s="15"/>
      <c r="AN29" s="15"/>
      <c r="AO29" s="15"/>
      <c r="AP29" s="15"/>
      <c r="AQ29" s="15"/>
    </row>
    <row r="30" spans="1:43" ht="12.75">
      <c r="A30" s="106"/>
      <c r="B30" s="29">
        <v>2</v>
      </c>
      <c r="C30" s="17" t="s">
        <v>52</v>
      </c>
      <c r="D30" s="14">
        <v>167</v>
      </c>
      <c r="E30" s="14">
        <v>213</v>
      </c>
      <c r="F30" s="14">
        <v>173</v>
      </c>
      <c r="G30" s="14">
        <v>147</v>
      </c>
      <c r="H30" s="14">
        <v>205</v>
      </c>
      <c r="I30" s="14">
        <v>193</v>
      </c>
      <c r="J30" s="30">
        <f>SUM(D30:I30)</f>
        <v>1098</v>
      </c>
      <c r="K30" s="31">
        <f>AVERAGE(D30:I30)</f>
        <v>183</v>
      </c>
      <c r="L30" s="29">
        <f>RANK(J30,$J$4:$J$41,0)</f>
        <v>6</v>
      </c>
      <c r="M30" s="47">
        <v>2</v>
      </c>
      <c r="N30" s="47">
        <v>0</v>
      </c>
      <c r="O30" s="47">
        <v>1</v>
      </c>
      <c r="P30" s="47">
        <v>0</v>
      </c>
      <c r="Q30" s="8">
        <f t="shared" si="0"/>
        <v>25</v>
      </c>
      <c r="R30" s="9">
        <f>RANK(Q30,Q4:Q41,0)</f>
        <v>5</v>
      </c>
      <c r="S30" s="41" t="str">
        <f>RIGHT(C30,3)</f>
        <v>nek</v>
      </c>
      <c r="T30" s="15">
        <f>IF(OR(S30="ová",S30="ská",C30="romana fischer"),4,3)</f>
        <v>3</v>
      </c>
      <c r="U30" s="15">
        <f>IF(L30=1,1,IF(L30=2,2,IF(L30=3,3,IF(L30=4,4,IF(L30=5,5,IF(L30=6,6,IF(L30=7,7,IF(L30=8,8,0))))))))</f>
        <v>6</v>
      </c>
      <c r="V30" s="43">
        <f t="shared" si="1"/>
        <v>10</v>
      </c>
      <c r="W30" s="15">
        <f>IF(L30=9,9,IF(L30=10,10,IF(L30=11,11,IF(L30=12,12,IF(L30=13,13,IF(L30=14,14,IF(L30=15,15,IF(L30=16,16,0))))))))</f>
        <v>0</v>
      </c>
      <c r="X30" s="15">
        <f t="shared" si="2"/>
        <v>0</v>
      </c>
      <c r="Y30" s="15">
        <f>IF(L30=17,17,IF(L30=18,18,IF(L30=19,19,IF(L30=20,20,IF(L30=21,21,IF(L30=22,22,IF(L30=23,23,IF(L30=24,24,0))))))))</f>
        <v>0</v>
      </c>
      <c r="Z30" s="15">
        <f t="shared" si="3"/>
        <v>0</v>
      </c>
      <c r="AA30" s="15">
        <f>COUNTIF(D30:I30,"&gt;=200")</f>
        <v>2</v>
      </c>
      <c r="AB30" s="15">
        <f>AA30*2</f>
        <v>4</v>
      </c>
      <c r="AC30" s="15">
        <f>COUNTIF(D30:I30,"&gt;=250")</f>
        <v>0</v>
      </c>
      <c r="AD30" s="15">
        <f>AC30*2</f>
        <v>0</v>
      </c>
      <c r="AE30" s="15">
        <f>COUNTIF(D30:I30,"=300")</f>
        <v>0</v>
      </c>
      <c r="AF30" s="15">
        <f>AE30*6</f>
        <v>0</v>
      </c>
      <c r="AG30" s="15">
        <f t="shared" si="4"/>
        <v>4</v>
      </c>
      <c r="AH30" s="15">
        <f t="shared" si="5"/>
        <v>0</v>
      </c>
      <c r="AI30" s="15">
        <f t="shared" si="6"/>
        <v>4</v>
      </c>
      <c r="AJ30" s="15">
        <f t="shared" si="7"/>
        <v>0</v>
      </c>
      <c r="AK30" s="15"/>
      <c r="AL30" s="15"/>
      <c r="AM30" s="15"/>
      <c r="AN30" s="15"/>
      <c r="AO30" s="15"/>
      <c r="AP30" s="15"/>
      <c r="AQ30" s="15"/>
    </row>
    <row r="31" spans="1:43" ht="12.75">
      <c r="A31" s="106"/>
      <c r="B31" s="29">
        <v>3</v>
      </c>
      <c r="C31" s="17" t="s">
        <v>115</v>
      </c>
      <c r="D31" s="14">
        <v>86</v>
      </c>
      <c r="E31" s="14">
        <v>122</v>
      </c>
      <c r="F31" s="14">
        <v>121</v>
      </c>
      <c r="G31" s="14">
        <v>132</v>
      </c>
      <c r="H31" s="14">
        <v>97</v>
      </c>
      <c r="I31" s="14">
        <v>85</v>
      </c>
      <c r="J31" s="30">
        <f>SUM(D31:I31)</f>
        <v>643</v>
      </c>
      <c r="K31" s="31">
        <f>AVERAGE(D31:I31)</f>
        <v>107.16666666666667</v>
      </c>
      <c r="L31" s="29">
        <f>RANK(J31,$J$4:$J$41,0)</f>
        <v>24</v>
      </c>
      <c r="M31" s="47">
        <v>0</v>
      </c>
      <c r="N31" s="47">
        <v>0</v>
      </c>
      <c r="O31" s="47">
        <v>0</v>
      </c>
      <c r="P31" s="47">
        <v>0</v>
      </c>
      <c r="Q31" s="8">
        <f t="shared" si="0"/>
        <v>4</v>
      </c>
      <c r="R31" s="9">
        <f>RANK(Q31,Q4:Q41,0)</f>
        <v>22</v>
      </c>
      <c r="S31" s="41" t="str">
        <f>RIGHT(C31,3)</f>
        <v>ová</v>
      </c>
      <c r="T31" s="15">
        <f>IF(OR(S31="ová",S31="ská",C31="romana fischer"),4,3)</f>
        <v>4</v>
      </c>
      <c r="U31" s="15">
        <f>IF(L31=1,1,IF(L31=2,2,IF(L31=3,3,IF(L31=4,4,IF(L31=5,5,IF(L31=6,6,IF(L31=7,7,IF(L31=8,8,0))))))))</f>
        <v>0</v>
      </c>
      <c r="V31" s="43">
        <f t="shared" si="1"/>
        <v>0</v>
      </c>
      <c r="W31" s="15">
        <f>IF(L31=9,9,IF(L31=10,10,IF(L31=11,11,IF(L31=12,12,IF(L31=13,13,IF(L31=14,14,IF(L31=15,15,IF(L31=16,16,0))))))))</f>
        <v>0</v>
      </c>
      <c r="X31" s="15">
        <f t="shared" si="2"/>
        <v>0</v>
      </c>
      <c r="Y31" s="15">
        <f>IF(L31=17,17,IF(L31=18,18,IF(L31=19,19,IF(L31=20,20,IF(L31=21,21,IF(L31=22,22,IF(L31=23,23,IF(L31=24,24,0))))))))</f>
        <v>24</v>
      </c>
      <c r="Z31" s="15">
        <f t="shared" si="3"/>
        <v>0</v>
      </c>
      <c r="AA31" s="15">
        <f>COUNTIF(D31:I31,"&gt;=200")</f>
        <v>0</v>
      </c>
      <c r="AB31" s="15">
        <f>AA31*2</f>
        <v>0</v>
      </c>
      <c r="AC31" s="15">
        <f>COUNTIF(D31:I31,"&gt;=250")</f>
        <v>0</v>
      </c>
      <c r="AD31" s="15">
        <f>AC31*2</f>
        <v>0</v>
      </c>
      <c r="AE31" s="15">
        <f>COUNTIF(D31:I31,"=300")</f>
        <v>0</v>
      </c>
      <c r="AF31" s="15">
        <f>AE31*6</f>
        <v>0</v>
      </c>
      <c r="AG31" s="15">
        <f t="shared" si="4"/>
        <v>0</v>
      </c>
      <c r="AH31" s="15">
        <f t="shared" si="5"/>
        <v>0</v>
      </c>
      <c r="AI31" s="15">
        <f t="shared" si="6"/>
        <v>0</v>
      </c>
      <c r="AJ31" s="15">
        <f t="shared" si="7"/>
        <v>0</v>
      </c>
      <c r="AK31" s="15"/>
      <c r="AL31" s="15"/>
      <c r="AM31" s="15"/>
      <c r="AN31" s="15"/>
      <c r="AO31" s="15"/>
      <c r="AP31" s="15"/>
      <c r="AQ31" s="15"/>
    </row>
    <row r="32" spans="1:43" ht="13.5" thickBot="1">
      <c r="A32" s="107" t="s">
        <v>95</v>
      </c>
      <c r="B32" s="107"/>
      <c r="C32" s="107"/>
      <c r="D32" s="32">
        <f aca="true" t="shared" si="13" ref="D32:I32">SUM(D29:D31)</f>
        <v>409</v>
      </c>
      <c r="E32" s="32">
        <f t="shared" si="13"/>
        <v>499</v>
      </c>
      <c r="F32" s="32">
        <f t="shared" si="13"/>
        <v>439</v>
      </c>
      <c r="G32" s="32">
        <f t="shared" si="13"/>
        <v>407</v>
      </c>
      <c r="H32" s="32">
        <f t="shared" si="13"/>
        <v>435</v>
      </c>
      <c r="I32" s="32">
        <f t="shared" si="13"/>
        <v>424</v>
      </c>
      <c r="J32" s="33" t="str">
        <f>IF(SUM(J29:J31)&lt;&gt;SUM(D32:I32),"chyba vzorců","vzorce OK")</f>
        <v>vzorce OK</v>
      </c>
      <c r="K32" s="34"/>
      <c r="L32" s="44"/>
      <c r="M32" s="48"/>
      <c r="N32" s="48"/>
      <c r="O32" s="48"/>
      <c r="P32" s="14"/>
      <c r="Q32" s="8"/>
      <c r="R32" s="9"/>
      <c r="S32" s="41"/>
      <c r="T32" s="15"/>
      <c r="U32" s="15"/>
      <c r="V32" s="43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>
        <f t="shared" si="4"/>
        <v>0</v>
      </c>
      <c r="AH32" s="15">
        <f t="shared" si="5"/>
        <v>0</v>
      </c>
      <c r="AI32" s="15">
        <f t="shared" si="6"/>
        <v>0</v>
      </c>
      <c r="AJ32" s="15">
        <f t="shared" si="7"/>
        <v>0</v>
      </c>
      <c r="AK32" s="15"/>
      <c r="AL32" s="15"/>
      <c r="AM32" s="15"/>
      <c r="AN32" s="15"/>
      <c r="AO32" s="15"/>
      <c r="AP32" s="15"/>
      <c r="AQ32" s="15"/>
    </row>
    <row r="33" spans="1:43" ht="13.5" thickBot="1">
      <c r="A33" s="23" t="s">
        <v>13</v>
      </c>
      <c r="B33" s="24" t="s">
        <v>14</v>
      </c>
      <c r="C33" s="25" t="s">
        <v>94</v>
      </c>
      <c r="D33" s="25" t="s">
        <v>15</v>
      </c>
      <c r="E33" s="25" t="s">
        <v>16</v>
      </c>
      <c r="F33" s="25" t="s">
        <v>17</v>
      </c>
      <c r="G33" s="25" t="s">
        <v>18</v>
      </c>
      <c r="H33" s="25" t="s">
        <v>19</v>
      </c>
      <c r="I33" s="25" t="s">
        <v>20</v>
      </c>
      <c r="J33" s="26" t="s">
        <v>21</v>
      </c>
      <c r="K33" s="27" t="s">
        <v>22</v>
      </c>
      <c r="L33" s="26" t="s">
        <v>14</v>
      </c>
      <c r="M33" s="48"/>
      <c r="N33" s="48"/>
      <c r="O33" s="48"/>
      <c r="P33" s="14"/>
      <c r="Q33" s="8"/>
      <c r="R33" s="9"/>
      <c r="S33" s="41"/>
      <c r="T33" s="15"/>
      <c r="U33" s="15"/>
      <c r="V33" s="43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>
        <f t="shared" si="4"/>
        <v>0</v>
      </c>
      <c r="AH33" s="15">
        <f t="shared" si="5"/>
        <v>0</v>
      </c>
      <c r="AI33" s="15">
        <f t="shared" si="6"/>
        <v>0</v>
      </c>
      <c r="AJ33" s="15">
        <f t="shared" si="7"/>
        <v>0</v>
      </c>
      <c r="AK33" s="15"/>
      <c r="AL33" s="15"/>
      <c r="AM33" s="15"/>
      <c r="AN33" s="15"/>
      <c r="AO33" s="15"/>
      <c r="AP33" s="15"/>
      <c r="AQ33" s="15"/>
    </row>
    <row r="34" spans="1:43" ht="13.5" thickTop="1">
      <c r="A34" s="108">
        <v>7</v>
      </c>
      <c r="B34" s="37">
        <v>1</v>
      </c>
      <c r="C34" s="13" t="s">
        <v>106</v>
      </c>
      <c r="D34" s="14">
        <v>167</v>
      </c>
      <c r="E34" s="14">
        <v>192</v>
      </c>
      <c r="F34" s="14">
        <v>186</v>
      </c>
      <c r="G34" s="14">
        <v>115</v>
      </c>
      <c r="H34" s="14">
        <v>118</v>
      </c>
      <c r="I34" s="14">
        <v>168</v>
      </c>
      <c r="J34" s="30">
        <f>SUM(D34:I34)</f>
        <v>946</v>
      </c>
      <c r="K34" s="31">
        <f>AVERAGE(D34:I34)</f>
        <v>157.66666666666666</v>
      </c>
      <c r="L34" s="29">
        <f>RANK(J34,$J$4:$J$41,0)</f>
        <v>16</v>
      </c>
      <c r="M34" s="47">
        <v>3</v>
      </c>
      <c r="N34" s="47">
        <v>0</v>
      </c>
      <c r="O34" s="47">
        <v>0</v>
      </c>
      <c r="P34" s="47">
        <v>1</v>
      </c>
      <c r="Q34" s="8">
        <f t="shared" si="0"/>
        <v>11</v>
      </c>
      <c r="R34" s="9">
        <f>RANK(Q34,Q4:Q41,0)</f>
        <v>13</v>
      </c>
      <c r="S34" s="41" t="str">
        <f>RIGHT(C34,3)</f>
        <v>ich</v>
      </c>
      <c r="T34" s="15">
        <f>IF(OR(S34="ová",S34="ská",C34="romana fischer"),4,3)</f>
        <v>3</v>
      </c>
      <c r="U34" s="15">
        <f>IF(L34=1,1,IF(L34=2,2,IF(L34=3,3,IF(L34=4,4,IF(L34=5,5,IF(L34=6,6,IF(L34=7,7,IF(L34=8,8,0))))))))</f>
        <v>0</v>
      </c>
      <c r="V34" s="43">
        <f t="shared" si="1"/>
        <v>0</v>
      </c>
      <c r="W34" s="15">
        <f>IF(L34=9,9,IF(L34=10,10,IF(L34=11,11,IF(L34=12,12,IF(L34=13,13,IF(L34=14,14,IF(L34=15,15,IF(L34=16,16,0))))))))</f>
        <v>16</v>
      </c>
      <c r="X34" s="15">
        <f t="shared" si="2"/>
        <v>1</v>
      </c>
      <c r="Y34" s="15">
        <f>IF(L34=17,17,IF(L34=18,18,IF(L34=19,19,IF(L34=20,20,IF(L34=21,21,IF(L34=22,22,IF(L34=23,23,IF(L34=24,24,0))))))))</f>
        <v>0</v>
      </c>
      <c r="Z34" s="15">
        <f t="shared" si="3"/>
        <v>0</v>
      </c>
      <c r="AA34" s="15">
        <f>COUNTIF(D34:I34,"&gt;=200")</f>
        <v>0</v>
      </c>
      <c r="AB34" s="15">
        <f>AA34*2</f>
        <v>0</v>
      </c>
      <c r="AC34" s="15">
        <f>COUNTIF(D34:I34,"&gt;=250")</f>
        <v>0</v>
      </c>
      <c r="AD34" s="15">
        <f>AC34*2</f>
        <v>0</v>
      </c>
      <c r="AE34" s="15">
        <f>COUNTIF(D34:I34,"=300")</f>
        <v>0</v>
      </c>
      <c r="AF34" s="15">
        <f>AE34*6</f>
        <v>0</v>
      </c>
      <c r="AG34" s="15">
        <f t="shared" si="4"/>
        <v>6</v>
      </c>
      <c r="AH34" s="15">
        <f t="shared" si="5"/>
        <v>0</v>
      </c>
      <c r="AI34" s="15">
        <f t="shared" si="6"/>
        <v>0</v>
      </c>
      <c r="AJ34" s="15">
        <f t="shared" si="7"/>
        <v>1</v>
      </c>
      <c r="AK34" s="15"/>
      <c r="AL34" s="15"/>
      <c r="AM34" s="15"/>
      <c r="AN34" s="15"/>
      <c r="AO34" s="15"/>
      <c r="AP34" s="15"/>
      <c r="AQ34" s="15"/>
    </row>
    <row r="35" spans="1:43" ht="12.75">
      <c r="A35" s="108"/>
      <c r="B35" s="29">
        <v>2</v>
      </c>
      <c r="C35" s="17" t="s">
        <v>37</v>
      </c>
      <c r="D35" s="14">
        <v>201</v>
      </c>
      <c r="E35" s="14">
        <v>171</v>
      </c>
      <c r="F35" s="14">
        <v>136</v>
      </c>
      <c r="G35" s="14">
        <v>164</v>
      </c>
      <c r="H35" s="14">
        <v>195</v>
      </c>
      <c r="I35" s="14">
        <v>168</v>
      </c>
      <c r="J35" s="30">
        <f>SUM(D35:I35)</f>
        <v>1035</v>
      </c>
      <c r="K35" s="31">
        <f>AVERAGE(D35:I35)</f>
        <v>172.5</v>
      </c>
      <c r="L35" s="29">
        <f>RANK(J35,$J$4:$J$41,0)</f>
        <v>9</v>
      </c>
      <c r="M35" s="47">
        <v>3</v>
      </c>
      <c r="N35" s="47">
        <v>1</v>
      </c>
      <c r="O35" s="47">
        <v>0</v>
      </c>
      <c r="P35" s="47">
        <v>1</v>
      </c>
      <c r="Q35" s="8">
        <f t="shared" si="0"/>
        <v>22</v>
      </c>
      <c r="R35" s="9">
        <f>RANK(Q35,Q4:Q41,0)</f>
        <v>7</v>
      </c>
      <c r="S35" s="41" t="str">
        <f>RIGHT(C35,3)</f>
        <v>nář</v>
      </c>
      <c r="T35" s="15">
        <f>IF(OR(S35="ová",S35="ská",C35="romana fischer"),4,3)</f>
        <v>3</v>
      </c>
      <c r="U35" s="15">
        <f>IF(L35=1,1,IF(L35=2,2,IF(L35=3,3,IF(L35=4,4,IF(L35=5,5,IF(L35=6,6,IF(L35=7,7,IF(L35=8,8,0))))))))</f>
        <v>0</v>
      </c>
      <c r="V35" s="43">
        <f t="shared" si="1"/>
        <v>0</v>
      </c>
      <c r="W35" s="15">
        <f>IF(L35=9,9,IF(L35=10,10,IF(L35=11,11,IF(L35=12,12,IF(L35=13,13,IF(L35=14,14,IF(L35=15,15,IF(L35=16,16,0))))))))</f>
        <v>9</v>
      </c>
      <c r="X35" s="15">
        <f t="shared" si="2"/>
        <v>7</v>
      </c>
      <c r="Y35" s="15">
        <f>IF(L35=17,17,IF(L35=18,18,IF(L35=19,19,IF(L35=20,20,IF(L35=21,21,IF(L35=22,22,IF(L35=23,23,IF(L35=24,24,0))))))))</f>
        <v>0</v>
      </c>
      <c r="Z35" s="15">
        <f t="shared" si="3"/>
        <v>0</v>
      </c>
      <c r="AA35" s="15">
        <f>COUNTIF(D35:I35,"&gt;=200")</f>
        <v>1</v>
      </c>
      <c r="AB35" s="15">
        <f>AA35*2</f>
        <v>2</v>
      </c>
      <c r="AC35" s="15">
        <f>COUNTIF(D35:I35,"&gt;=250")</f>
        <v>0</v>
      </c>
      <c r="AD35" s="15">
        <f>AC35*2</f>
        <v>0</v>
      </c>
      <c r="AE35" s="15">
        <f>COUNTIF(D35:I35,"=300")</f>
        <v>0</v>
      </c>
      <c r="AF35" s="15">
        <f>AE35*6</f>
        <v>0</v>
      </c>
      <c r="AG35" s="15">
        <f t="shared" si="4"/>
        <v>6</v>
      </c>
      <c r="AH35" s="15">
        <f t="shared" si="5"/>
        <v>3</v>
      </c>
      <c r="AI35" s="15">
        <f t="shared" si="6"/>
        <v>0</v>
      </c>
      <c r="AJ35" s="15">
        <f t="shared" si="7"/>
        <v>1</v>
      </c>
      <c r="AK35" s="15"/>
      <c r="AL35" s="15"/>
      <c r="AM35" s="15"/>
      <c r="AN35" s="15"/>
      <c r="AO35" s="15"/>
      <c r="AP35" s="15"/>
      <c r="AQ35" s="15"/>
    </row>
    <row r="36" spans="1:43" ht="12.75">
      <c r="A36" s="108"/>
      <c r="B36" s="29">
        <v>3</v>
      </c>
      <c r="C36" s="17" t="s">
        <v>47</v>
      </c>
      <c r="D36" s="14">
        <v>172</v>
      </c>
      <c r="E36" s="14">
        <v>180</v>
      </c>
      <c r="F36" s="14">
        <v>206</v>
      </c>
      <c r="G36" s="14">
        <v>180</v>
      </c>
      <c r="H36" s="14">
        <v>231</v>
      </c>
      <c r="I36" s="14">
        <v>201</v>
      </c>
      <c r="J36" s="30">
        <f>SUM(D36:I36)</f>
        <v>1170</v>
      </c>
      <c r="K36" s="31">
        <f>AVERAGE(D36:I36)</f>
        <v>195</v>
      </c>
      <c r="L36" s="29">
        <f>RANK(J36,$J$4:$J$41,0)</f>
        <v>1</v>
      </c>
      <c r="M36" s="47">
        <v>3</v>
      </c>
      <c r="N36" s="47">
        <v>0</v>
      </c>
      <c r="O36" s="47">
        <v>0</v>
      </c>
      <c r="P36" s="47">
        <v>0</v>
      </c>
      <c r="Q36" s="8">
        <f t="shared" si="0"/>
        <v>30</v>
      </c>
      <c r="R36" s="9">
        <f>RANK(Q36,Q4:Q41,0)</f>
        <v>2</v>
      </c>
      <c r="S36" s="41" t="str">
        <f>RIGHT(C36,3)</f>
        <v>dek</v>
      </c>
      <c r="T36" s="15">
        <f>IF(OR(S36="ová",S36="ská",C36="romana fischer"),4,3)</f>
        <v>3</v>
      </c>
      <c r="U36" s="15">
        <f>IF(L36=1,1,IF(L36=2,2,IF(L36=3,3,IF(L36=4,4,IF(L36=5,5,IF(L36=6,6,IF(L36=7,7,IF(L36=8,8,0))))))))</f>
        <v>1</v>
      </c>
      <c r="V36" s="43">
        <f t="shared" si="1"/>
        <v>15</v>
      </c>
      <c r="W36" s="15">
        <f>IF(L36=9,9,IF(L36=10,10,IF(L36=11,11,IF(L36=12,12,IF(L36=13,13,IF(L36=14,14,IF(L36=15,15,IF(L36=16,16,0))))))))</f>
        <v>0</v>
      </c>
      <c r="X36" s="15">
        <f t="shared" si="2"/>
        <v>0</v>
      </c>
      <c r="Y36" s="15">
        <f>IF(L36=17,17,IF(L36=18,18,IF(L36=19,19,IF(L36=20,20,IF(L36=21,21,IF(L36=22,22,IF(L36=23,23,IF(L36=24,24,0))))))))</f>
        <v>0</v>
      </c>
      <c r="Z36" s="15">
        <f t="shared" si="3"/>
        <v>0</v>
      </c>
      <c r="AA36" s="15">
        <f>COUNTIF(D36:I36,"&gt;=200")</f>
        <v>3</v>
      </c>
      <c r="AB36" s="15">
        <f>AA36*2</f>
        <v>6</v>
      </c>
      <c r="AC36" s="15">
        <f>COUNTIF(D36:I36,"&gt;=250")</f>
        <v>0</v>
      </c>
      <c r="AD36" s="15">
        <f>AC36*2</f>
        <v>0</v>
      </c>
      <c r="AE36" s="15">
        <f>COUNTIF(D36:I36,"=300")</f>
        <v>0</v>
      </c>
      <c r="AF36" s="15">
        <f>AE36*6</f>
        <v>0</v>
      </c>
      <c r="AG36" s="15">
        <f t="shared" si="4"/>
        <v>6</v>
      </c>
      <c r="AH36" s="15">
        <f t="shared" si="5"/>
        <v>0</v>
      </c>
      <c r="AI36" s="15">
        <f t="shared" si="6"/>
        <v>0</v>
      </c>
      <c r="AJ36" s="15">
        <f t="shared" si="7"/>
        <v>0</v>
      </c>
      <c r="AK36" s="15"/>
      <c r="AL36" s="15"/>
      <c r="AM36" s="15"/>
      <c r="AN36" s="15"/>
      <c r="AO36" s="15"/>
      <c r="AP36" s="15"/>
      <c r="AQ36" s="15"/>
    </row>
    <row r="37" spans="1:43" ht="13.5" thickBot="1">
      <c r="A37" s="107" t="s">
        <v>95</v>
      </c>
      <c r="B37" s="107"/>
      <c r="C37" s="107"/>
      <c r="D37" s="32">
        <f aca="true" t="shared" si="14" ref="D37:I37">SUM(D34:D36)</f>
        <v>540</v>
      </c>
      <c r="E37" s="32">
        <f t="shared" si="14"/>
        <v>543</v>
      </c>
      <c r="F37" s="32">
        <f t="shared" si="14"/>
        <v>528</v>
      </c>
      <c r="G37" s="32">
        <f t="shared" si="14"/>
        <v>459</v>
      </c>
      <c r="H37" s="32">
        <f t="shared" si="14"/>
        <v>544</v>
      </c>
      <c r="I37" s="32">
        <f t="shared" si="14"/>
        <v>537</v>
      </c>
      <c r="J37" s="33" t="str">
        <f>IF(SUM(J34:J36)&lt;&gt;SUM(D37:I37),"chyba vzorců","vzorce OK")</f>
        <v>vzorce OK</v>
      </c>
      <c r="K37" s="34"/>
      <c r="L37" s="44"/>
      <c r="M37" s="48"/>
      <c r="N37" s="48"/>
      <c r="O37" s="48"/>
      <c r="P37" s="14"/>
      <c r="Q37" s="8"/>
      <c r="R37" s="9"/>
      <c r="S37" s="41"/>
      <c r="T37" s="15"/>
      <c r="U37" s="15"/>
      <c r="V37" s="43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>
        <f t="shared" si="4"/>
        <v>0</v>
      </c>
      <c r="AH37" s="15">
        <f t="shared" si="5"/>
        <v>0</v>
      </c>
      <c r="AI37" s="15">
        <f t="shared" si="6"/>
        <v>0</v>
      </c>
      <c r="AJ37" s="15">
        <f t="shared" si="7"/>
        <v>0</v>
      </c>
      <c r="AK37" s="15"/>
      <c r="AL37" s="15"/>
      <c r="AM37" s="15"/>
      <c r="AN37" s="15"/>
      <c r="AO37" s="15"/>
      <c r="AP37" s="15"/>
      <c r="AQ37" s="15"/>
    </row>
    <row r="38" spans="1:43" ht="13.5" thickBot="1">
      <c r="A38" s="23" t="s">
        <v>13</v>
      </c>
      <c r="B38" s="24" t="s">
        <v>14</v>
      </c>
      <c r="C38" s="25" t="s">
        <v>94</v>
      </c>
      <c r="D38" s="25" t="s">
        <v>15</v>
      </c>
      <c r="E38" s="25" t="s">
        <v>16</v>
      </c>
      <c r="F38" s="25" t="s">
        <v>17</v>
      </c>
      <c r="G38" s="25" t="s">
        <v>18</v>
      </c>
      <c r="H38" s="25" t="s">
        <v>19</v>
      </c>
      <c r="I38" s="25" t="s">
        <v>20</v>
      </c>
      <c r="J38" s="26" t="s">
        <v>21</v>
      </c>
      <c r="K38" s="27" t="s">
        <v>22</v>
      </c>
      <c r="L38" s="26" t="s">
        <v>14</v>
      </c>
      <c r="M38" s="48"/>
      <c r="N38" s="48"/>
      <c r="O38" s="48"/>
      <c r="P38" s="14"/>
      <c r="Q38" s="8"/>
      <c r="R38" s="9"/>
      <c r="S38" s="41"/>
      <c r="T38" s="15"/>
      <c r="U38" s="15"/>
      <c r="V38" s="43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>
        <f t="shared" si="4"/>
        <v>0</v>
      </c>
      <c r="AH38" s="15">
        <f t="shared" si="5"/>
        <v>0</v>
      </c>
      <c r="AI38" s="15">
        <f t="shared" si="6"/>
        <v>0</v>
      </c>
      <c r="AJ38" s="15">
        <f t="shared" si="7"/>
        <v>0</v>
      </c>
      <c r="AK38" s="15"/>
      <c r="AL38" s="15"/>
      <c r="AM38" s="15"/>
      <c r="AN38" s="15"/>
      <c r="AO38" s="15"/>
      <c r="AP38" s="15"/>
      <c r="AQ38" s="15"/>
    </row>
    <row r="39" spans="1:43" ht="13.5" thickTop="1">
      <c r="A39" s="106">
        <v>8</v>
      </c>
      <c r="B39" s="37">
        <v>1</v>
      </c>
      <c r="C39" s="13" t="s">
        <v>109</v>
      </c>
      <c r="D39" s="14">
        <v>132</v>
      </c>
      <c r="E39" s="14">
        <v>110</v>
      </c>
      <c r="F39" s="14">
        <v>128</v>
      </c>
      <c r="G39" s="14">
        <v>142</v>
      </c>
      <c r="H39" s="14">
        <v>115</v>
      </c>
      <c r="I39" s="14">
        <v>165</v>
      </c>
      <c r="J39" s="30">
        <f>SUM(D39:I39)</f>
        <v>792</v>
      </c>
      <c r="K39" s="31">
        <f>AVERAGE(D39:I39)</f>
        <v>132</v>
      </c>
      <c r="L39" s="29">
        <f>RANK(J39,$J$4:$J$41,0)</f>
        <v>22</v>
      </c>
      <c r="M39" s="47">
        <v>0</v>
      </c>
      <c r="N39" s="47">
        <v>0</v>
      </c>
      <c r="O39" s="47">
        <v>0</v>
      </c>
      <c r="P39" s="47">
        <v>1</v>
      </c>
      <c r="Q39" s="8">
        <f t="shared" si="0"/>
        <v>5</v>
      </c>
      <c r="R39" s="9">
        <f>RANK(Q39,Q4:Q41,0)</f>
        <v>19</v>
      </c>
      <c r="S39" s="41" t="str">
        <f>RIGHT(C39,3)</f>
        <v>her</v>
      </c>
      <c r="T39" s="15">
        <f>IF(OR(S39="ová",S39="ská",C39="romana fischer"),4,3)</f>
        <v>4</v>
      </c>
      <c r="U39" s="15">
        <f>IF(L39=1,1,IF(L39=2,2,IF(L39=3,3,IF(L39=4,4,IF(L39=5,5,IF(L39=6,6,IF(L39=7,7,IF(L39=8,8,0))))))))</f>
        <v>0</v>
      </c>
      <c r="V39" s="43">
        <f t="shared" si="1"/>
        <v>0</v>
      </c>
      <c r="W39" s="15">
        <f>IF(L39=9,9,IF(L39=10,10,IF(L39=11,11,IF(L39=12,12,IF(L39=13,13,IF(L39=14,14,IF(L39=15,15,IF(L39=16,16,0))))))))</f>
        <v>0</v>
      </c>
      <c r="X39" s="15">
        <f t="shared" si="2"/>
        <v>0</v>
      </c>
      <c r="Y39" s="15">
        <f>IF(L39=17,17,IF(L39=18,18,IF(L39=19,19,IF(L39=20,20,IF(L39=21,21,IF(L39=22,22,IF(L39=23,23,IF(L39=24,24,0))))))))</f>
        <v>22</v>
      </c>
      <c r="Z39" s="15">
        <f t="shared" si="3"/>
        <v>0</v>
      </c>
      <c r="AA39" s="15">
        <f>COUNTIF(D39:I39,"&gt;=200")</f>
        <v>0</v>
      </c>
      <c r="AB39" s="15">
        <f>AA39*2</f>
        <v>0</v>
      </c>
      <c r="AC39" s="15">
        <f>COUNTIF(D39:I39,"&gt;=250")</f>
        <v>0</v>
      </c>
      <c r="AD39" s="15">
        <f>AC39*2</f>
        <v>0</v>
      </c>
      <c r="AE39" s="15">
        <f>COUNTIF(D39:I39,"=300")</f>
        <v>0</v>
      </c>
      <c r="AF39" s="15">
        <f>AE39*6</f>
        <v>0</v>
      </c>
      <c r="AG39" s="15">
        <f t="shared" si="4"/>
        <v>0</v>
      </c>
      <c r="AH39" s="15">
        <f t="shared" si="5"/>
        <v>0</v>
      </c>
      <c r="AI39" s="15">
        <f t="shared" si="6"/>
        <v>0</v>
      </c>
      <c r="AJ39" s="15">
        <f t="shared" si="7"/>
        <v>1</v>
      </c>
      <c r="AK39" s="15"/>
      <c r="AL39" s="15"/>
      <c r="AM39" s="15"/>
      <c r="AN39" s="15"/>
      <c r="AO39" s="15"/>
      <c r="AP39" s="15"/>
      <c r="AQ39" s="15"/>
    </row>
    <row r="40" spans="1:43" ht="12.75">
      <c r="A40" s="106"/>
      <c r="B40" s="29">
        <v>2</v>
      </c>
      <c r="C40" s="17" t="s">
        <v>123</v>
      </c>
      <c r="D40" s="14">
        <v>114</v>
      </c>
      <c r="E40" s="14">
        <v>128</v>
      </c>
      <c r="F40" s="14">
        <v>164</v>
      </c>
      <c r="G40" s="14">
        <v>111</v>
      </c>
      <c r="H40" s="14">
        <v>148</v>
      </c>
      <c r="I40" s="14">
        <v>173</v>
      </c>
      <c r="J40" s="30">
        <f>SUM(D40:I40)</f>
        <v>838</v>
      </c>
      <c r="K40" s="31">
        <f>AVERAGE(D40:I40)</f>
        <v>139.66666666666666</v>
      </c>
      <c r="L40" s="29">
        <f>RANK(J40,$J$4:$J$41,0)</f>
        <v>18</v>
      </c>
      <c r="M40" s="47">
        <v>0</v>
      </c>
      <c r="N40" s="47">
        <v>0</v>
      </c>
      <c r="O40" s="47">
        <v>0</v>
      </c>
      <c r="P40" s="47">
        <v>1</v>
      </c>
      <c r="Q40" s="8">
        <f t="shared" si="0"/>
        <v>5</v>
      </c>
      <c r="R40" s="9">
        <f>RANK(Q40,Q4:Q41,0)</f>
        <v>19</v>
      </c>
      <c r="S40" s="41" t="str">
        <f>RIGHT(C40,3)</f>
        <v>tný</v>
      </c>
      <c r="T40" s="15">
        <f>IF(OR(S40="ová",S40="ská",C40="romana fischer"),4,3)</f>
        <v>3</v>
      </c>
      <c r="U40" s="15">
        <f>IF(L40=1,1,IF(L40=2,2,IF(L40=3,3,IF(L40=4,4,IF(L40=5,5,IF(L40=6,6,IF(L40=7,7,IF(L40=8,8,0))))))))</f>
        <v>0</v>
      </c>
      <c r="V40" s="43">
        <f t="shared" si="1"/>
        <v>0</v>
      </c>
      <c r="W40" s="15">
        <f>IF(L40=9,9,IF(L40=10,10,IF(L40=11,11,IF(L40=12,12,IF(L40=13,13,IF(L40=14,14,IF(L40=15,15,IF(L40=16,16,0))))))))</f>
        <v>0</v>
      </c>
      <c r="X40" s="15">
        <f t="shared" si="2"/>
        <v>0</v>
      </c>
      <c r="Y40" s="15">
        <f>IF(L40=17,17,IF(L40=18,18,IF(L40=19,19,IF(L40=20,20,IF(L40=21,21,IF(L40=22,22,IF(L40=23,23,IF(L40=24,24,0))))))))</f>
        <v>18</v>
      </c>
      <c r="Z40" s="15">
        <f t="shared" si="3"/>
        <v>1</v>
      </c>
      <c r="AA40" s="15">
        <f>COUNTIF(D40:I40,"&gt;=200")</f>
        <v>0</v>
      </c>
      <c r="AB40" s="15">
        <f>AA40*2</f>
        <v>0</v>
      </c>
      <c r="AC40" s="15">
        <f>COUNTIF(D40:I40,"&gt;=250")</f>
        <v>0</v>
      </c>
      <c r="AD40" s="15">
        <f>AC40*2</f>
        <v>0</v>
      </c>
      <c r="AE40" s="15">
        <f>COUNTIF(D40:I40,"=300")</f>
        <v>0</v>
      </c>
      <c r="AF40" s="15">
        <f>AE40*6</f>
        <v>0</v>
      </c>
      <c r="AG40" s="15">
        <f t="shared" si="4"/>
        <v>0</v>
      </c>
      <c r="AH40" s="15">
        <f t="shared" si="5"/>
        <v>0</v>
      </c>
      <c r="AI40" s="15">
        <f t="shared" si="6"/>
        <v>0</v>
      </c>
      <c r="AJ40" s="15">
        <f t="shared" si="7"/>
        <v>1</v>
      </c>
      <c r="AK40" s="15"/>
      <c r="AL40" s="15"/>
      <c r="AM40" s="15"/>
      <c r="AN40" s="15"/>
      <c r="AO40" s="15"/>
      <c r="AP40" s="15"/>
      <c r="AQ40" s="15"/>
    </row>
    <row r="41" spans="1:43" ht="12.75">
      <c r="A41" s="106"/>
      <c r="B41" s="29">
        <v>3</v>
      </c>
      <c r="C41" s="17" t="s">
        <v>84</v>
      </c>
      <c r="D41" s="14">
        <v>131</v>
      </c>
      <c r="E41" s="14">
        <v>162</v>
      </c>
      <c r="F41" s="14">
        <v>161</v>
      </c>
      <c r="G41" s="14">
        <v>139</v>
      </c>
      <c r="H41" s="14">
        <v>122</v>
      </c>
      <c r="I41" s="14">
        <v>97</v>
      </c>
      <c r="J41" s="30">
        <f>SUM(D41:I41)</f>
        <v>812</v>
      </c>
      <c r="K41" s="31">
        <f>AVERAGE(D41:I41)</f>
        <v>135.33333333333334</v>
      </c>
      <c r="L41" s="29">
        <f>RANK(J41,$J$4:$J$41,0)</f>
        <v>19</v>
      </c>
      <c r="M41" s="47">
        <v>1</v>
      </c>
      <c r="N41" s="47">
        <v>1</v>
      </c>
      <c r="O41" s="47">
        <v>0</v>
      </c>
      <c r="P41" s="47">
        <v>1</v>
      </c>
      <c r="Q41" s="8">
        <f t="shared" si="0"/>
        <v>10</v>
      </c>
      <c r="R41" s="9">
        <f>RANK(Q41,Q4:Q41,0)</f>
        <v>14</v>
      </c>
      <c r="S41" s="41" t="str">
        <f>RIGHT(C41,3)</f>
        <v>iva</v>
      </c>
      <c r="T41" s="15">
        <f>IF(OR(S41="ová",S41="ská",C41="romana fischer"),4,3)</f>
        <v>3</v>
      </c>
      <c r="U41" s="15">
        <f>IF(L41=1,1,IF(L41=2,2,IF(L41=3,3,IF(L41=4,4,IF(L41=5,5,IF(L41=6,6,IF(L41=7,7,IF(L41=8,8,0))))))))</f>
        <v>0</v>
      </c>
      <c r="V41" s="43">
        <f t="shared" si="1"/>
        <v>0</v>
      </c>
      <c r="W41" s="15">
        <f>IF(L41=9,9,IF(L41=10,10,IF(L41=11,11,IF(L41=12,12,IF(L41=13,13,IF(L41=14,14,IF(L41=15,15,IF(L41=16,16,0))))))))</f>
        <v>0</v>
      </c>
      <c r="X41" s="15">
        <f t="shared" si="2"/>
        <v>0</v>
      </c>
      <c r="Y41" s="15">
        <f>IF(L41=17,17,IF(L41=18,18,IF(L41=19,19,IF(L41=20,20,IF(L41=21,21,IF(L41=22,22,IF(L41=23,23,IF(L41=24,24,0))))))))</f>
        <v>19</v>
      </c>
      <c r="Z41" s="15">
        <f t="shared" si="3"/>
        <v>1</v>
      </c>
      <c r="AA41" s="15">
        <f>COUNTIF(D41:I41,"&gt;=200")</f>
        <v>0</v>
      </c>
      <c r="AB41" s="15">
        <f>AA41*2</f>
        <v>0</v>
      </c>
      <c r="AC41" s="15">
        <f>COUNTIF(D41:I41,"&gt;=250")</f>
        <v>0</v>
      </c>
      <c r="AD41" s="15">
        <f>AC41*2</f>
        <v>0</v>
      </c>
      <c r="AE41" s="15">
        <f>COUNTIF(D41:I41,"=300")</f>
        <v>0</v>
      </c>
      <c r="AF41" s="15">
        <f>AE41*6</f>
        <v>0</v>
      </c>
      <c r="AG41" s="15">
        <f t="shared" si="4"/>
        <v>2</v>
      </c>
      <c r="AH41" s="15">
        <f t="shared" si="5"/>
        <v>3</v>
      </c>
      <c r="AI41" s="15">
        <f t="shared" si="6"/>
        <v>0</v>
      </c>
      <c r="AJ41" s="15">
        <f t="shared" si="7"/>
        <v>1</v>
      </c>
      <c r="AK41" s="15"/>
      <c r="AL41" s="15"/>
      <c r="AM41" s="15"/>
      <c r="AN41" s="15"/>
      <c r="AO41" s="15"/>
      <c r="AP41" s="15"/>
      <c r="AQ41" s="15"/>
    </row>
    <row r="42" spans="1:40" ht="13.5" thickBot="1">
      <c r="A42" s="107" t="s">
        <v>95</v>
      </c>
      <c r="B42" s="107"/>
      <c r="C42" s="107"/>
      <c r="D42" s="32">
        <f aca="true" t="shared" si="15" ref="D42:I42">SUM(D39:D41)</f>
        <v>377</v>
      </c>
      <c r="E42" s="32">
        <f t="shared" si="15"/>
        <v>400</v>
      </c>
      <c r="F42" s="32">
        <f t="shared" si="15"/>
        <v>453</v>
      </c>
      <c r="G42" s="32">
        <f t="shared" si="15"/>
        <v>392</v>
      </c>
      <c r="H42" s="32">
        <f t="shared" si="15"/>
        <v>385</v>
      </c>
      <c r="I42" s="32">
        <f t="shared" si="15"/>
        <v>435</v>
      </c>
      <c r="J42" s="33" t="str">
        <f>IF(SUM(J39:J41)&lt;&gt;SUM(D42:I42),"chyba vzorců","vzorce OK")</f>
        <v>vzorce OK</v>
      </c>
      <c r="K42" s="34"/>
      <c r="L42" s="35"/>
      <c r="M42" s="71">
        <f>SUM(M4:M41)</f>
        <v>33</v>
      </c>
      <c r="N42" s="71">
        <f>SUM(N4:N41)</f>
        <v>5</v>
      </c>
      <c r="O42" s="71">
        <f>SUM(O4:O41)</f>
        <v>2</v>
      </c>
      <c r="P42" s="71">
        <f>SUM(P4:P41)</f>
        <v>21</v>
      </c>
      <c r="AK42" s="15"/>
      <c r="AL42" s="15"/>
      <c r="AN42" s="15"/>
    </row>
  </sheetData>
  <sheetProtection password="CB79" sheet="1" formatCells="0" formatColumns="0" formatRows="0" insertColumns="0" insertRows="0" insertHyperlinks="0" deleteColumns="0" deleteRows="0"/>
  <mergeCells count="18">
    <mergeCell ref="M1:O1"/>
    <mergeCell ref="AG1:AI1"/>
    <mergeCell ref="A4:A6"/>
    <mergeCell ref="A7:C7"/>
    <mergeCell ref="A9:A11"/>
    <mergeCell ref="A12:C12"/>
    <mergeCell ref="A14:A16"/>
    <mergeCell ref="A17:C17"/>
    <mergeCell ref="A19:A21"/>
    <mergeCell ref="A22:C22"/>
    <mergeCell ref="A24:A26"/>
    <mergeCell ref="A27:C27"/>
    <mergeCell ref="A29:A31"/>
    <mergeCell ref="A32:C32"/>
    <mergeCell ref="A34:A36"/>
    <mergeCell ref="A37:C37"/>
    <mergeCell ref="A39:A41"/>
    <mergeCell ref="A42:C42"/>
  </mergeCells>
  <conditionalFormatting sqref="AM4:AM41 AK4:AL42 AO4:AQ41 AN4:AN42 U4:AJ41">
    <cfRule type="cellIs" priority="7" dxfId="47" operator="equal" stopIfTrue="1">
      <formula>0</formula>
    </cfRule>
  </conditionalFormatting>
  <conditionalFormatting sqref="L3:L42">
    <cfRule type="cellIs" priority="4" dxfId="48" operator="equal" stopIfTrue="1">
      <formula>1</formula>
    </cfRule>
    <cfRule type="cellIs" priority="5" dxfId="49" operator="equal" stopIfTrue="1">
      <formula>2</formula>
    </cfRule>
    <cfRule type="cellIs" priority="6" dxfId="50" operator="equal" stopIfTrue="1">
      <formula>3</formula>
    </cfRule>
  </conditionalFormatting>
  <conditionalFormatting sqref="D7:I7 D12:I12 D17:I17 D22:I22 D27:I27 D32:I32 D37:I37 D42:I42">
    <cfRule type="cellIs" priority="3" dxfId="51" operator="greaterThanOrEqual" stopIfTrue="1">
      <formula>500</formula>
    </cfRule>
  </conditionalFormatting>
  <conditionalFormatting sqref="D4:I6 D9:I11 D14:I16 D19:I21 D24:I26 D29:I31 D34:I36 D39:I41">
    <cfRule type="cellIs" priority="1" dxfId="52" operator="between" stopIfTrue="1">
      <formula>200</formula>
      <formula>299</formula>
    </cfRule>
    <cfRule type="cellIs" priority="2" dxfId="0" operator="equal" stopIfTrue="1">
      <formula>300</formula>
    </cfRule>
  </conditionalFormatting>
  <dataValidations count="2">
    <dataValidation type="whole" allowBlank="1" showInputMessage="1" showErrorMessage="1" sqref="M4:P6 M9:P11 M14:P16 M19:P21 M24:P26 M29:P31 M34:P36 M39:P41">
      <formula1>0</formula1>
      <formula2>9</formula2>
    </dataValidation>
    <dataValidation type="whole" operator="lessThanOrEqual" allowBlank="1" showInputMessage="1" showErrorMessage="1" sqref="D39:I41 D4:I6 D9:I11 D14:I16 D19:I21 D24:I26 D29:I31 D34:I36">
      <formula1>300</formula1>
    </dataValidation>
  </dataValidation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>
    <pageSetUpPr fitToPage="1"/>
  </sheetPr>
  <dimension ref="A1:AQ42"/>
  <sheetViews>
    <sheetView zoomScalePageLayoutView="0" workbookViewId="0" topLeftCell="A1">
      <pane xSplit="3" topLeftCell="D1" activePane="topRight" state="frozen"/>
      <selection pane="topLeft" activeCell="C4" sqref="C4"/>
      <selection pane="topRight" activeCell="D1" sqref="D1"/>
    </sheetView>
  </sheetViews>
  <sheetFormatPr defaultColWidth="9.00390625" defaultRowHeight="12.75"/>
  <cols>
    <col min="1" max="1" width="7.125" style="0" customWidth="1"/>
    <col min="2" max="2" width="6.875" style="0" customWidth="1"/>
    <col min="3" max="3" width="23.00390625" style="1" customWidth="1"/>
    <col min="10" max="10" width="12.25390625" style="0" customWidth="1"/>
    <col min="11" max="11" width="9.125" style="5" customWidth="1"/>
    <col min="13" max="16" width="7.75390625" style="1" customWidth="1"/>
    <col min="17" max="17" width="8.625" style="3" customWidth="1"/>
    <col min="18" max="18" width="1.75390625" style="6" customWidth="1"/>
    <col min="19" max="19" width="1.37890625" style="42" customWidth="1"/>
    <col min="20" max="20" width="5.625" style="1" customWidth="1"/>
    <col min="21" max="21" width="0.875" style="1" customWidth="1"/>
    <col min="22" max="22" width="5.375" style="1" customWidth="1"/>
    <col min="23" max="23" width="0.875" style="1" customWidth="1"/>
    <col min="24" max="24" width="5.375" style="1" customWidth="1"/>
    <col min="25" max="25" width="0.875" style="1" customWidth="1"/>
    <col min="26" max="27" width="5.625" style="1" customWidth="1"/>
    <col min="28" max="32" width="5.375" style="1" customWidth="1"/>
    <col min="33" max="33" width="7.75390625" style="1" customWidth="1"/>
    <col min="34" max="34" width="8.625" style="1" bestFit="1" customWidth="1"/>
    <col min="35" max="35" width="15.125" style="1" bestFit="1" customWidth="1"/>
    <col min="36" max="36" width="6.625" style="1" bestFit="1" customWidth="1"/>
    <col min="37" max="38" width="6.625" style="1" customWidth="1"/>
    <col min="39" max="40" width="5.625" style="1" customWidth="1"/>
    <col min="41" max="41" width="5.375" style="1" customWidth="1"/>
    <col min="42" max="43" width="8.00390625" style="1" customWidth="1"/>
  </cols>
  <sheetData>
    <row r="1" spans="3:43" ht="20.25">
      <c r="C1" s="7" t="s">
        <v>134</v>
      </c>
      <c r="D1" s="21"/>
      <c r="E1" s="21"/>
      <c r="F1" s="21"/>
      <c r="G1" s="21"/>
      <c r="H1" s="21"/>
      <c r="I1" s="21"/>
      <c r="J1" s="21"/>
      <c r="K1" s="22"/>
      <c r="L1" s="21"/>
      <c r="M1" s="115" t="s">
        <v>98</v>
      </c>
      <c r="N1" s="116"/>
      <c r="O1" s="116"/>
      <c r="P1" s="78" t="s">
        <v>124</v>
      </c>
      <c r="Q1" s="8" t="s">
        <v>2</v>
      </c>
      <c r="R1" s="9" t="s">
        <v>2</v>
      </c>
      <c r="S1" s="40"/>
      <c r="T1" s="8" t="s">
        <v>3</v>
      </c>
      <c r="U1" s="10" t="s">
        <v>4</v>
      </c>
      <c r="V1" s="8" t="s">
        <v>3</v>
      </c>
      <c r="W1" s="10" t="s">
        <v>4</v>
      </c>
      <c r="X1" s="8" t="s">
        <v>3</v>
      </c>
      <c r="Y1" s="10" t="s">
        <v>4</v>
      </c>
      <c r="Z1" s="8" t="s">
        <v>3</v>
      </c>
      <c r="AA1" s="10" t="s">
        <v>1</v>
      </c>
      <c r="AB1" s="8" t="s">
        <v>3</v>
      </c>
      <c r="AC1" s="10" t="s">
        <v>1</v>
      </c>
      <c r="AD1" s="8" t="s">
        <v>3</v>
      </c>
      <c r="AE1" s="10" t="s">
        <v>1</v>
      </c>
      <c r="AF1" s="8" t="s">
        <v>3</v>
      </c>
      <c r="AG1" s="110" t="s">
        <v>3</v>
      </c>
      <c r="AH1" s="110"/>
      <c r="AI1" s="110"/>
      <c r="AJ1" s="8"/>
      <c r="AK1" s="10"/>
      <c r="AL1" s="10"/>
      <c r="AM1" s="8"/>
      <c r="AN1" s="10"/>
      <c r="AO1" s="8"/>
      <c r="AP1" s="10"/>
      <c r="AQ1" s="8"/>
    </row>
    <row r="2" spans="1:43" ht="13.5" thickBot="1">
      <c r="A2" s="21"/>
      <c r="B2" s="21"/>
      <c r="C2" s="15"/>
      <c r="D2" s="21"/>
      <c r="E2" s="21"/>
      <c r="F2" s="21"/>
      <c r="G2" s="21"/>
      <c r="H2" s="21"/>
      <c r="I2" s="21"/>
      <c r="J2" s="21"/>
      <c r="K2" s="22"/>
      <c r="L2" s="21"/>
      <c r="M2" s="45">
        <v>3</v>
      </c>
      <c r="N2" s="45">
        <v>4</v>
      </c>
      <c r="O2" s="45" t="s">
        <v>99</v>
      </c>
      <c r="P2" s="79" t="s">
        <v>125</v>
      </c>
      <c r="Q2" s="8" t="s">
        <v>5</v>
      </c>
      <c r="R2" s="9" t="s">
        <v>6</v>
      </c>
      <c r="S2" s="40" t="s">
        <v>36</v>
      </c>
      <c r="T2" s="15" t="s">
        <v>7</v>
      </c>
      <c r="U2" s="11" t="s">
        <v>8</v>
      </c>
      <c r="V2" s="12" t="s">
        <v>8</v>
      </c>
      <c r="W2" s="11" t="s">
        <v>9</v>
      </c>
      <c r="X2" s="15" t="s">
        <v>10</v>
      </c>
      <c r="Y2" s="11" t="s">
        <v>11</v>
      </c>
      <c r="Z2" s="15" t="s">
        <v>11</v>
      </c>
      <c r="AA2" s="10" t="s">
        <v>12</v>
      </c>
      <c r="AB2" s="15" t="s">
        <v>12</v>
      </c>
      <c r="AC2" s="10" t="s">
        <v>42</v>
      </c>
      <c r="AD2" s="15" t="s">
        <v>42</v>
      </c>
      <c r="AE2" s="10">
        <v>300</v>
      </c>
      <c r="AF2" s="15">
        <v>300</v>
      </c>
      <c r="AG2" s="15" t="s">
        <v>40</v>
      </c>
      <c r="AH2" s="15" t="s">
        <v>41</v>
      </c>
      <c r="AI2" s="15" t="s">
        <v>39</v>
      </c>
      <c r="AJ2" s="15" t="s">
        <v>125</v>
      </c>
      <c r="AK2" s="10"/>
      <c r="AL2" s="10"/>
      <c r="AM2" s="15"/>
      <c r="AN2" s="10"/>
      <c r="AO2" s="15"/>
      <c r="AP2" s="10"/>
      <c r="AQ2" s="15"/>
    </row>
    <row r="3" spans="1:43" ht="13.5" thickBot="1">
      <c r="A3" s="23" t="s">
        <v>13</v>
      </c>
      <c r="B3" s="24" t="s">
        <v>14</v>
      </c>
      <c r="C3" s="25" t="s">
        <v>94</v>
      </c>
      <c r="D3" s="25" t="s">
        <v>15</v>
      </c>
      <c r="E3" s="25" t="s">
        <v>16</v>
      </c>
      <c r="F3" s="25" t="s">
        <v>17</v>
      </c>
      <c r="G3" s="25" t="s">
        <v>18</v>
      </c>
      <c r="H3" s="25" t="s">
        <v>19</v>
      </c>
      <c r="I3" s="25" t="s">
        <v>20</v>
      </c>
      <c r="J3" s="26" t="s">
        <v>21</v>
      </c>
      <c r="K3" s="27" t="s">
        <v>22</v>
      </c>
      <c r="L3" s="26" t="s">
        <v>14</v>
      </c>
      <c r="M3" s="46"/>
      <c r="N3" s="46"/>
      <c r="O3" s="46"/>
      <c r="P3" s="29"/>
      <c r="Q3" s="39"/>
      <c r="R3" s="9"/>
      <c r="S3" s="40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0"/>
      <c r="AL3" s="10"/>
      <c r="AM3" s="15"/>
      <c r="AN3" s="15"/>
      <c r="AO3" s="15"/>
      <c r="AP3" s="10"/>
      <c r="AQ3" s="15"/>
    </row>
    <row r="4" spans="1:43" ht="13.5" thickTop="1">
      <c r="A4" s="108">
        <v>1</v>
      </c>
      <c r="B4" s="28">
        <v>1</v>
      </c>
      <c r="C4" s="13" t="s">
        <v>108</v>
      </c>
      <c r="D4" s="14">
        <v>125</v>
      </c>
      <c r="E4" s="14">
        <v>168</v>
      </c>
      <c r="F4" s="14">
        <v>174</v>
      </c>
      <c r="G4" s="14">
        <v>135</v>
      </c>
      <c r="H4" s="14">
        <v>146</v>
      </c>
      <c r="I4" s="14">
        <v>146</v>
      </c>
      <c r="J4" s="30">
        <f>SUM(D4:I4)</f>
        <v>894</v>
      </c>
      <c r="K4" s="31">
        <f>AVERAGE(D4:I4)</f>
        <v>149</v>
      </c>
      <c r="L4" s="29">
        <f>RANK(J4,$J$4:$J$41,0)</f>
        <v>17</v>
      </c>
      <c r="M4" s="47">
        <v>0</v>
      </c>
      <c r="N4" s="47">
        <v>0</v>
      </c>
      <c r="O4" s="47">
        <v>0</v>
      </c>
      <c r="P4" s="47">
        <v>1</v>
      </c>
      <c r="Q4" s="8">
        <f>(IF(J4&lt;100,0,(SUM(T4,V4,X4,Z4,AB4,AD4,AF4,AG4,AH4,AI4,AJ4))))</f>
        <v>6</v>
      </c>
      <c r="R4" s="9">
        <f>RANK(Q4,Q4:Q41,0)</f>
        <v>15</v>
      </c>
      <c r="S4" s="41" t="str">
        <f>RIGHT(C4,3)</f>
        <v>ová</v>
      </c>
      <c r="T4" s="15">
        <f>IF(OR(S4="ová",S4="ská",C4="romana fischer"),4,3)</f>
        <v>4</v>
      </c>
      <c r="U4" s="15">
        <f>IF(L4=1,1,IF(L4=2,2,IF(L4=3,3,IF(L4=4,4,IF(L4=5,5,IF(L4=6,6,IF(L4=7,7,IF(L4=8,8,0))))))))</f>
        <v>0</v>
      </c>
      <c r="V4" s="43">
        <f>IF(U4=1,15,IF(U4=2,14,IF(U4=3,13,IF(U4=4,12,IF(U4=5,11,IF(U4=6,10,IF(U4=7,9,IF(U4=8,8,0))))))))</f>
        <v>0</v>
      </c>
      <c r="W4" s="15">
        <f>IF(L4=9,9,IF(L4=10,10,IF(L4=11,11,IF(L4=12,12,IF(L4=13,13,IF(L4=14,14,IF(L4=15,15,IF(L4=16,16,0))))))))</f>
        <v>0</v>
      </c>
      <c r="X4" s="15">
        <f>IF(W4=9,7,IF(W4=10,6,IF(W4=11,5,IF(W4=12,4,IF(W4=13,3,IF(W4=14,2,IF(W4=15,1,IF(W4=16,1,0))))))))</f>
        <v>0</v>
      </c>
      <c r="Y4" s="15">
        <f>IF(L4=17,17,IF(L4=18,18,IF(L4=19,19,IF(L4=20,20,IF(L4=21,21,IF(L4=22,22,IF(L4=23,23,IF(L4=24,24,0))))))))</f>
        <v>17</v>
      </c>
      <c r="Z4" s="15">
        <f>IF(Y4=17,1,IF(Y4=18,1,IF(Y4=19,1,IF(Y4=20,1,IF(Y4=21,0,IF(Y4=22,0,IF(Y4=23,0,IF(Y4=24,0,0))))))))</f>
        <v>1</v>
      </c>
      <c r="AA4" s="15">
        <f>COUNTIF(D4:I4,"&gt;=200")</f>
        <v>0</v>
      </c>
      <c r="AB4" s="15">
        <f>AA4*2</f>
        <v>0</v>
      </c>
      <c r="AC4" s="15">
        <f>COUNTIF(D4:I4,"&gt;=250")</f>
        <v>0</v>
      </c>
      <c r="AD4" s="15">
        <f>AC4*2</f>
        <v>0</v>
      </c>
      <c r="AE4" s="15">
        <f>COUNTIF(D4:I4,"=300")</f>
        <v>0</v>
      </c>
      <c r="AF4" s="15">
        <f>AE4*6</f>
        <v>0</v>
      </c>
      <c r="AG4" s="15">
        <f>M4*2</f>
        <v>0</v>
      </c>
      <c r="AH4" s="15">
        <f>N4*3</f>
        <v>0</v>
      </c>
      <c r="AI4" s="15">
        <f>O4*4</f>
        <v>0</v>
      </c>
      <c r="AJ4" s="15">
        <f>P4*1</f>
        <v>1</v>
      </c>
      <c r="AK4" s="15"/>
      <c r="AL4" s="15"/>
      <c r="AM4" s="15"/>
      <c r="AN4" s="15"/>
      <c r="AO4" s="15"/>
      <c r="AP4" s="15"/>
      <c r="AQ4" s="15"/>
    </row>
    <row r="5" spans="1:43" ht="12.75">
      <c r="A5" s="108"/>
      <c r="B5" s="29">
        <v>2</v>
      </c>
      <c r="C5" s="17" t="s">
        <v>109</v>
      </c>
      <c r="D5" s="14">
        <v>148</v>
      </c>
      <c r="E5" s="14">
        <v>147</v>
      </c>
      <c r="F5" s="14">
        <v>125</v>
      </c>
      <c r="G5" s="14">
        <v>117</v>
      </c>
      <c r="H5" s="14">
        <v>153</v>
      </c>
      <c r="I5" s="14">
        <v>147</v>
      </c>
      <c r="J5" s="30">
        <f>SUM(D5:I5)</f>
        <v>837</v>
      </c>
      <c r="K5" s="31">
        <f>AVERAGE(D5:I5)</f>
        <v>139.5</v>
      </c>
      <c r="L5" s="29">
        <f>RANK(J5,$J$4:$J$41,0)</f>
        <v>18</v>
      </c>
      <c r="M5" s="47">
        <v>0</v>
      </c>
      <c r="N5" s="47">
        <v>0</v>
      </c>
      <c r="O5" s="47">
        <v>0</v>
      </c>
      <c r="P5" s="47">
        <v>0</v>
      </c>
      <c r="Q5" s="8">
        <f aca="true" t="shared" si="0" ref="Q5:Q41">(IF(J5&lt;100,0,(SUM(T5,V5,X5,Z5,AB5,AD5,AF5,AG5,AH5,AI5,AJ5))))</f>
        <v>5</v>
      </c>
      <c r="R5" s="9">
        <f>RANK(Q5,Q4:Q41,0)</f>
        <v>18</v>
      </c>
      <c r="S5" s="41" t="str">
        <f>RIGHT(C5,3)</f>
        <v>her</v>
      </c>
      <c r="T5" s="15">
        <f>IF(OR(S5="ová",S5="ská",C5="romana fischer"),4,3)</f>
        <v>4</v>
      </c>
      <c r="U5" s="15">
        <f>IF(L5=1,1,IF(L5=2,2,IF(L5=3,3,IF(L5=4,4,IF(L5=5,5,IF(L5=6,6,IF(L5=7,7,IF(L5=8,8,0))))))))</f>
        <v>0</v>
      </c>
      <c r="V5" s="43">
        <f aca="true" t="shared" si="1" ref="V5:V41">IF(U5=1,15,IF(U5=2,14,IF(U5=3,13,IF(U5=4,12,IF(U5=5,11,IF(U5=6,10,IF(U5=7,9,IF(U5=8,8,0))))))))</f>
        <v>0</v>
      </c>
      <c r="W5" s="15">
        <f>IF(L5=9,9,IF(L5=10,10,IF(L5=11,11,IF(L5=12,12,IF(L5=13,13,IF(L5=14,14,IF(L5=15,15,IF(L5=16,16,0))))))))</f>
        <v>0</v>
      </c>
      <c r="X5" s="15">
        <f aca="true" t="shared" si="2" ref="X5:X41">IF(W5=9,7,IF(W5=10,6,IF(W5=11,5,IF(W5=12,4,IF(W5=13,3,IF(W5=14,2,IF(W5=15,1,IF(W5=16,1,0))))))))</f>
        <v>0</v>
      </c>
      <c r="Y5" s="15">
        <f>IF(L5=17,17,IF(L5=18,18,IF(L5=19,19,IF(L5=20,20,IF(L5=21,21,IF(L5=22,22,IF(L5=23,23,IF(L5=24,24,0))))))))</f>
        <v>18</v>
      </c>
      <c r="Z5" s="15">
        <f aca="true" t="shared" si="3" ref="Z5:Z41">IF(Y5=17,1,IF(Y5=18,1,IF(Y5=19,1,IF(Y5=20,1,IF(Y5=21,0,IF(Y5=22,0,IF(Y5=23,0,IF(Y5=24,0,0))))))))</f>
        <v>1</v>
      </c>
      <c r="AA5" s="15">
        <f>COUNTIF(D5:I5,"&gt;=200")</f>
        <v>0</v>
      </c>
      <c r="AB5" s="15">
        <f>AA5*2</f>
        <v>0</v>
      </c>
      <c r="AC5" s="15">
        <f>COUNTIF(D5:I5,"&gt;=250")</f>
        <v>0</v>
      </c>
      <c r="AD5" s="15">
        <f>AC5*2</f>
        <v>0</v>
      </c>
      <c r="AE5" s="15">
        <f>COUNTIF(D5:I5,"=300")</f>
        <v>0</v>
      </c>
      <c r="AF5" s="15">
        <f>AE5*6</f>
        <v>0</v>
      </c>
      <c r="AG5" s="15">
        <f aca="true" t="shared" si="4" ref="AG5:AG41">M5*2</f>
        <v>0</v>
      </c>
      <c r="AH5" s="15">
        <f aca="true" t="shared" si="5" ref="AH5:AH41">N5*3</f>
        <v>0</v>
      </c>
      <c r="AI5" s="15">
        <f aca="true" t="shared" si="6" ref="AI5:AI41">O5*4</f>
        <v>0</v>
      </c>
      <c r="AJ5" s="15">
        <f aca="true" t="shared" si="7" ref="AJ5:AJ41">P5*1</f>
        <v>0</v>
      </c>
      <c r="AK5" s="15"/>
      <c r="AL5" s="15"/>
      <c r="AM5" s="15"/>
      <c r="AN5" s="15"/>
      <c r="AO5" s="15"/>
      <c r="AP5" s="15"/>
      <c r="AQ5" s="15"/>
    </row>
    <row r="6" spans="1:43" ht="12.75">
      <c r="A6" s="108"/>
      <c r="B6" s="29">
        <v>3</v>
      </c>
      <c r="C6" s="17" t="s">
        <v>47</v>
      </c>
      <c r="D6" s="14">
        <v>199</v>
      </c>
      <c r="E6" s="14">
        <v>174</v>
      </c>
      <c r="F6" s="14">
        <v>202</v>
      </c>
      <c r="G6" s="14">
        <v>193</v>
      </c>
      <c r="H6" s="14">
        <v>176</v>
      </c>
      <c r="I6" s="14">
        <v>174</v>
      </c>
      <c r="J6" s="30">
        <f>SUM(D6:I6)</f>
        <v>1118</v>
      </c>
      <c r="K6" s="31">
        <f>AVERAGE(D6:I6)</f>
        <v>186.33333333333334</v>
      </c>
      <c r="L6" s="29">
        <f>RANK(J6,$J$4:$J$41,0)</f>
        <v>4</v>
      </c>
      <c r="M6" s="47">
        <v>1</v>
      </c>
      <c r="N6" s="47">
        <v>0</v>
      </c>
      <c r="O6" s="47">
        <v>0</v>
      </c>
      <c r="P6" s="47">
        <v>1</v>
      </c>
      <c r="Q6" s="8">
        <f t="shared" si="0"/>
        <v>20</v>
      </c>
      <c r="R6" s="9">
        <f>RANK(Q6,Q4:Q41,0)</f>
        <v>5</v>
      </c>
      <c r="S6" s="41" t="str">
        <f>RIGHT(C6,3)</f>
        <v>dek</v>
      </c>
      <c r="T6" s="15">
        <f>IF(OR(S6="ová",S6="ská",C6="romana fischer"),4,3)</f>
        <v>3</v>
      </c>
      <c r="U6" s="15">
        <f>IF(L6=1,1,IF(L6=2,2,IF(L6=3,3,IF(L6=4,4,IF(L6=5,5,IF(L6=6,6,IF(L6=7,7,IF(L6=8,8,0))))))))</f>
        <v>4</v>
      </c>
      <c r="V6" s="43">
        <f t="shared" si="1"/>
        <v>12</v>
      </c>
      <c r="W6" s="15">
        <f>IF(L6=9,9,IF(L6=10,10,IF(L6=11,11,IF(L6=12,12,IF(L6=13,13,IF(L6=14,14,IF(L6=15,15,IF(L6=16,16,0))))))))</f>
        <v>0</v>
      </c>
      <c r="X6" s="15">
        <f t="shared" si="2"/>
        <v>0</v>
      </c>
      <c r="Y6" s="15">
        <f>IF(L6=17,17,IF(L6=18,18,IF(L6=19,19,IF(L6=20,20,IF(L6=21,21,IF(L6=22,22,IF(L6=23,23,IF(L6=24,24,0))))))))</f>
        <v>0</v>
      </c>
      <c r="Z6" s="15">
        <f t="shared" si="3"/>
        <v>0</v>
      </c>
      <c r="AA6" s="15">
        <f>COUNTIF(D6:I6,"&gt;=200")</f>
        <v>1</v>
      </c>
      <c r="AB6" s="15">
        <f>AA6*2</f>
        <v>2</v>
      </c>
      <c r="AC6" s="15">
        <f>COUNTIF(D6:I6,"&gt;=250")</f>
        <v>0</v>
      </c>
      <c r="AD6" s="15">
        <f>AC6*2</f>
        <v>0</v>
      </c>
      <c r="AE6" s="15">
        <f>COUNTIF(D6:I6,"=300")</f>
        <v>0</v>
      </c>
      <c r="AF6" s="15">
        <f>AE6*6</f>
        <v>0</v>
      </c>
      <c r="AG6" s="15">
        <f t="shared" si="4"/>
        <v>2</v>
      </c>
      <c r="AH6" s="15">
        <f t="shared" si="5"/>
        <v>0</v>
      </c>
      <c r="AI6" s="15">
        <f t="shared" si="6"/>
        <v>0</v>
      </c>
      <c r="AJ6" s="15">
        <f t="shared" si="7"/>
        <v>1</v>
      </c>
      <c r="AK6" s="15"/>
      <c r="AL6" s="15"/>
      <c r="AM6" s="15"/>
      <c r="AN6" s="15"/>
      <c r="AO6" s="15"/>
      <c r="AP6" s="15"/>
      <c r="AQ6" s="15"/>
    </row>
    <row r="7" spans="1:43" ht="13.5" thickBot="1">
      <c r="A7" s="107" t="s">
        <v>95</v>
      </c>
      <c r="B7" s="107"/>
      <c r="C7" s="107"/>
      <c r="D7" s="32">
        <f aca="true" t="shared" si="8" ref="D7:I7">SUM(D4:D6)</f>
        <v>472</v>
      </c>
      <c r="E7" s="32">
        <f t="shared" si="8"/>
        <v>489</v>
      </c>
      <c r="F7" s="32">
        <f t="shared" si="8"/>
        <v>501</v>
      </c>
      <c r="G7" s="32">
        <f t="shared" si="8"/>
        <v>445</v>
      </c>
      <c r="H7" s="32">
        <f t="shared" si="8"/>
        <v>475</v>
      </c>
      <c r="I7" s="32">
        <f t="shared" si="8"/>
        <v>467</v>
      </c>
      <c r="J7" s="33" t="str">
        <f>IF(SUM(J4:J6)&lt;&gt;SUM(D7:I7),"chyba vzorců","vzorce OK")</f>
        <v>vzorce OK</v>
      </c>
      <c r="K7" s="34"/>
      <c r="L7" s="44"/>
      <c r="M7" s="48"/>
      <c r="N7" s="48"/>
      <c r="O7" s="48"/>
      <c r="P7" s="14"/>
      <c r="Q7" s="8"/>
      <c r="R7" s="9"/>
      <c r="S7" s="41"/>
      <c r="T7" s="15"/>
      <c r="U7" s="15"/>
      <c r="V7" s="43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>
        <f t="shared" si="4"/>
        <v>0</v>
      </c>
      <c r="AH7" s="15">
        <f t="shared" si="5"/>
        <v>0</v>
      </c>
      <c r="AI7" s="15">
        <f t="shared" si="6"/>
        <v>0</v>
      </c>
      <c r="AJ7" s="15">
        <f t="shared" si="7"/>
        <v>0</v>
      </c>
      <c r="AK7" s="15"/>
      <c r="AL7" s="15"/>
      <c r="AM7" s="15"/>
      <c r="AN7" s="15"/>
      <c r="AO7" s="15"/>
      <c r="AP7" s="15"/>
      <c r="AQ7" s="15"/>
    </row>
    <row r="8" spans="1:43" ht="13.5" thickBot="1">
      <c r="A8" s="23" t="s">
        <v>13</v>
      </c>
      <c r="B8" s="24" t="s">
        <v>14</v>
      </c>
      <c r="C8" s="25" t="s">
        <v>94</v>
      </c>
      <c r="D8" s="25" t="s">
        <v>15</v>
      </c>
      <c r="E8" s="25" t="s">
        <v>16</v>
      </c>
      <c r="F8" s="25" t="s">
        <v>17</v>
      </c>
      <c r="G8" s="25" t="s">
        <v>18</v>
      </c>
      <c r="H8" s="25" t="s">
        <v>19</v>
      </c>
      <c r="I8" s="25" t="s">
        <v>20</v>
      </c>
      <c r="J8" s="26" t="s">
        <v>21</v>
      </c>
      <c r="K8" s="27" t="s">
        <v>22</v>
      </c>
      <c r="L8" s="26" t="s">
        <v>14</v>
      </c>
      <c r="M8" s="48"/>
      <c r="N8" s="48"/>
      <c r="O8" s="48"/>
      <c r="P8" s="14"/>
      <c r="Q8" s="8"/>
      <c r="R8" s="9"/>
      <c r="S8" s="41"/>
      <c r="T8" s="15"/>
      <c r="U8" s="15"/>
      <c r="V8" s="43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>
        <f t="shared" si="4"/>
        <v>0</v>
      </c>
      <c r="AH8" s="15">
        <f t="shared" si="5"/>
        <v>0</v>
      </c>
      <c r="AI8" s="15">
        <f t="shared" si="6"/>
        <v>0</v>
      </c>
      <c r="AJ8" s="15">
        <f t="shared" si="7"/>
        <v>0</v>
      </c>
      <c r="AK8" s="15"/>
      <c r="AL8" s="15"/>
      <c r="AM8" s="15"/>
      <c r="AN8" s="15"/>
      <c r="AO8" s="15"/>
      <c r="AP8" s="15"/>
      <c r="AQ8" s="15"/>
    </row>
    <row r="9" spans="1:43" ht="13.5" thickTop="1">
      <c r="A9" s="106">
        <v>2</v>
      </c>
      <c r="B9" s="36">
        <v>1</v>
      </c>
      <c r="C9" s="13" t="s">
        <v>37</v>
      </c>
      <c r="D9" s="14">
        <v>168</v>
      </c>
      <c r="E9" s="14">
        <v>157</v>
      </c>
      <c r="F9" s="14">
        <v>184</v>
      </c>
      <c r="G9" s="14">
        <v>146</v>
      </c>
      <c r="H9" s="14">
        <v>168</v>
      </c>
      <c r="I9" s="14">
        <v>182</v>
      </c>
      <c r="J9" s="30">
        <f>SUM(D9:I9)</f>
        <v>1005</v>
      </c>
      <c r="K9" s="31">
        <f>AVERAGE(D9:I9)</f>
        <v>167.5</v>
      </c>
      <c r="L9" s="29">
        <f>RANK(J9,$J$4:$J$41,0)</f>
        <v>12</v>
      </c>
      <c r="M9" s="47">
        <v>1</v>
      </c>
      <c r="N9" s="47">
        <v>0</v>
      </c>
      <c r="O9" s="47">
        <v>0</v>
      </c>
      <c r="P9" s="47">
        <v>0</v>
      </c>
      <c r="Q9" s="8">
        <f t="shared" si="0"/>
        <v>9</v>
      </c>
      <c r="R9" s="9">
        <f>RANK(Q9,Q4:Q41,0)</f>
        <v>14</v>
      </c>
      <c r="S9" s="41" t="str">
        <f>RIGHT(C9,3)</f>
        <v>nář</v>
      </c>
      <c r="T9" s="15">
        <f>IF(OR(S9="ová",S9="ská",C9="romana fischer"),4,3)</f>
        <v>3</v>
      </c>
      <c r="U9" s="15">
        <f>IF(L9=1,1,IF(L9=2,2,IF(L9=3,3,IF(L9=4,4,IF(L9=5,5,IF(L9=6,6,IF(L9=7,7,IF(L9=8,8,0))))))))</f>
        <v>0</v>
      </c>
      <c r="V9" s="43">
        <f t="shared" si="1"/>
        <v>0</v>
      </c>
      <c r="W9" s="15">
        <f>IF(L9=9,9,IF(L9=10,10,IF(L9=11,11,IF(L9=12,12,IF(L9=13,13,IF(L9=14,14,IF(L9=15,15,IF(L9=16,16,0))))))))</f>
        <v>12</v>
      </c>
      <c r="X9" s="15">
        <f t="shared" si="2"/>
        <v>4</v>
      </c>
      <c r="Y9" s="15">
        <f>IF(L9=17,17,IF(L9=18,18,IF(L9=19,19,IF(L9=20,20,IF(L9=21,21,IF(L9=22,22,IF(L9=23,23,IF(L9=24,24,0))))))))</f>
        <v>0</v>
      </c>
      <c r="Z9" s="15">
        <f t="shared" si="3"/>
        <v>0</v>
      </c>
      <c r="AA9" s="15">
        <f>COUNTIF(D9:I9,"&gt;=200")</f>
        <v>0</v>
      </c>
      <c r="AB9" s="15">
        <f>AA9*2</f>
        <v>0</v>
      </c>
      <c r="AC9" s="15">
        <f>COUNTIF(D9:I9,"&gt;=250")</f>
        <v>0</v>
      </c>
      <c r="AD9" s="15">
        <f>AC9*2</f>
        <v>0</v>
      </c>
      <c r="AE9" s="15">
        <f>COUNTIF(D9:I9,"=300")</f>
        <v>0</v>
      </c>
      <c r="AF9" s="15">
        <f>AE9*6</f>
        <v>0</v>
      </c>
      <c r="AG9" s="15">
        <f t="shared" si="4"/>
        <v>2</v>
      </c>
      <c r="AH9" s="15">
        <f t="shared" si="5"/>
        <v>0</v>
      </c>
      <c r="AI9" s="15">
        <f t="shared" si="6"/>
        <v>0</v>
      </c>
      <c r="AJ9" s="15">
        <f t="shared" si="7"/>
        <v>0</v>
      </c>
      <c r="AK9" s="15"/>
      <c r="AL9" s="15"/>
      <c r="AM9" s="15"/>
      <c r="AN9" s="15"/>
      <c r="AO9" s="15"/>
      <c r="AP9" s="15"/>
      <c r="AQ9" s="15"/>
    </row>
    <row r="10" spans="1:43" ht="12.75">
      <c r="A10" s="106"/>
      <c r="B10" s="29">
        <v>2</v>
      </c>
      <c r="C10" s="17" t="s">
        <v>62</v>
      </c>
      <c r="D10" s="14">
        <v>122</v>
      </c>
      <c r="E10" s="14">
        <v>155</v>
      </c>
      <c r="F10" s="14">
        <v>138</v>
      </c>
      <c r="G10" s="14">
        <v>119</v>
      </c>
      <c r="H10" s="14">
        <v>121</v>
      </c>
      <c r="I10" s="14">
        <v>170</v>
      </c>
      <c r="J10" s="30">
        <f>SUM(D10:I10)</f>
        <v>825</v>
      </c>
      <c r="K10" s="31">
        <f>AVERAGE(D10:I10)</f>
        <v>137.5</v>
      </c>
      <c r="L10" s="29">
        <f>RANK(J10,$J$4:$J$41,0)</f>
        <v>19</v>
      </c>
      <c r="M10" s="47">
        <v>0</v>
      </c>
      <c r="N10" s="47">
        <v>0</v>
      </c>
      <c r="O10" s="47">
        <v>0</v>
      </c>
      <c r="P10" s="47">
        <v>0</v>
      </c>
      <c r="Q10" s="8">
        <f t="shared" si="0"/>
        <v>5</v>
      </c>
      <c r="R10" s="9">
        <f>RANK(Q10,Q4:Q41,0)</f>
        <v>18</v>
      </c>
      <c r="S10" s="41" t="str">
        <f>RIGHT(C10,3)</f>
        <v>ová</v>
      </c>
      <c r="T10" s="15">
        <f>IF(OR(S10="ová",S10="ská",C10="romana fischer"),4,3)</f>
        <v>4</v>
      </c>
      <c r="U10" s="15">
        <f>IF(L10=1,1,IF(L10=2,2,IF(L10=3,3,IF(L10=4,4,IF(L10=5,5,IF(L10=6,6,IF(L10=7,7,IF(L10=8,8,0))))))))</f>
        <v>0</v>
      </c>
      <c r="V10" s="43">
        <f t="shared" si="1"/>
        <v>0</v>
      </c>
      <c r="W10" s="15">
        <f>IF(L10=9,9,IF(L10=10,10,IF(L10=11,11,IF(L10=12,12,IF(L10=13,13,IF(L10=14,14,IF(L10=15,15,IF(L10=16,16,0))))))))</f>
        <v>0</v>
      </c>
      <c r="X10" s="15">
        <f t="shared" si="2"/>
        <v>0</v>
      </c>
      <c r="Y10" s="15">
        <f>IF(L10=17,17,IF(L10=18,18,IF(L10=19,19,IF(L10=20,20,IF(L10=21,21,IF(L10=22,22,IF(L10=23,23,IF(L10=24,24,0))))))))</f>
        <v>19</v>
      </c>
      <c r="Z10" s="15">
        <f t="shared" si="3"/>
        <v>1</v>
      </c>
      <c r="AA10" s="15">
        <f>COUNTIF(D10:I10,"&gt;=200")</f>
        <v>0</v>
      </c>
      <c r="AB10" s="15">
        <f>AA10*2</f>
        <v>0</v>
      </c>
      <c r="AC10" s="15">
        <f>COUNTIF(D10:I10,"&gt;=250")</f>
        <v>0</v>
      </c>
      <c r="AD10" s="15">
        <f>AC10*2</f>
        <v>0</v>
      </c>
      <c r="AE10" s="15">
        <f>COUNTIF(D10:I10,"=300")</f>
        <v>0</v>
      </c>
      <c r="AF10" s="15">
        <f>AE10*6</f>
        <v>0</v>
      </c>
      <c r="AG10" s="15">
        <f t="shared" si="4"/>
        <v>0</v>
      </c>
      <c r="AH10" s="15">
        <f t="shared" si="5"/>
        <v>0</v>
      </c>
      <c r="AI10" s="15">
        <f t="shared" si="6"/>
        <v>0</v>
      </c>
      <c r="AJ10" s="15">
        <f t="shared" si="7"/>
        <v>0</v>
      </c>
      <c r="AK10" s="15"/>
      <c r="AL10" s="15"/>
      <c r="AM10" s="15"/>
      <c r="AN10" s="15"/>
      <c r="AO10" s="15"/>
      <c r="AP10" s="15"/>
      <c r="AQ10" s="15"/>
    </row>
    <row r="11" spans="1:43" ht="12.75">
      <c r="A11" s="106"/>
      <c r="B11" s="29">
        <v>3</v>
      </c>
      <c r="C11" s="17" t="s">
        <v>112</v>
      </c>
      <c r="D11" s="14">
        <v>103</v>
      </c>
      <c r="E11" s="14">
        <v>114</v>
      </c>
      <c r="F11" s="50">
        <v>119</v>
      </c>
      <c r="G11" s="14">
        <v>115</v>
      </c>
      <c r="H11" s="14">
        <v>117</v>
      </c>
      <c r="I11" s="14">
        <v>93</v>
      </c>
      <c r="J11" s="30">
        <f>SUM(D11:I11)</f>
        <v>661</v>
      </c>
      <c r="K11" s="31">
        <f>AVERAGE(D11:I11)</f>
        <v>110.16666666666667</v>
      </c>
      <c r="L11" s="29">
        <f>RANK(J11,$J$4:$J$41,0)</f>
        <v>24</v>
      </c>
      <c r="M11" s="47">
        <v>0</v>
      </c>
      <c r="N11" s="47">
        <v>0</v>
      </c>
      <c r="O11" s="47">
        <v>0</v>
      </c>
      <c r="P11" s="47">
        <v>1</v>
      </c>
      <c r="Q11" s="8">
        <f t="shared" si="0"/>
        <v>4</v>
      </c>
      <c r="R11" s="9">
        <f>RANK(Q11,Q4:Q41,0)</f>
        <v>20</v>
      </c>
      <c r="S11" s="41" t="str">
        <f>RIGHT(C11,3)</f>
        <v>tík</v>
      </c>
      <c r="T11" s="15">
        <f>IF(OR(S11="ová",S11="ská",C11="romana fischer"),4,3)</f>
        <v>3</v>
      </c>
      <c r="U11" s="15">
        <f>IF(L11=1,1,IF(L11=2,2,IF(L11=3,3,IF(L11=4,4,IF(L11=5,5,IF(L11=6,6,IF(L11=7,7,IF(L11=8,8,0))))))))</f>
        <v>0</v>
      </c>
      <c r="V11" s="43">
        <f t="shared" si="1"/>
        <v>0</v>
      </c>
      <c r="W11" s="15">
        <f>IF(L11=9,9,IF(L11=10,10,IF(L11=11,11,IF(L11=12,12,IF(L11=13,13,IF(L11=14,14,IF(L11=15,15,IF(L11=16,16,0))))))))</f>
        <v>0</v>
      </c>
      <c r="X11" s="15">
        <f t="shared" si="2"/>
        <v>0</v>
      </c>
      <c r="Y11" s="15">
        <f>IF(L11=17,17,IF(L11=18,18,IF(L11=19,19,IF(L11=20,20,IF(L11=21,21,IF(L11=22,22,IF(L11=23,23,IF(L11=24,24,0))))))))</f>
        <v>24</v>
      </c>
      <c r="Z11" s="15">
        <f t="shared" si="3"/>
        <v>0</v>
      </c>
      <c r="AA11" s="15">
        <f>COUNTIF(D11:I11,"&gt;=200")</f>
        <v>0</v>
      </c>
      <c r="AB11" s="15">
        <f>AA11*2</f>
        <v>0</v>
      </c>
      <c r="AC11" s="15">
        <f>COUNTIF(D11:I11,"&gt;=250")</f>
        <v>0</v>
      </c>
      <c r="AD11" s="15">
        <f>AC11*2</f>
        <v>0</v>
      </c>
      <c r="AE11" s="15">
        <f>COUNTIF(D11:I11,"=300")</f>
        <v>0</v>
      </c>
      <c r="AF11" s="15">
        <f>AE11*6</f>
        <v>0</v>
      </c>
      <c r="AG11" s="15">
        <f t="shared" si="4"/>
        <v>0</v>
      </c>
      <c r="AH11" s="15">
        <f t="shared" si="5"/>
        <v>0</v>
      </c>
      <c r="AI11" s="15">
        <f t="shared" si="6"/>
        <v>0</v>
      </c>
      <c r="AJ11" s="15">
        <f t="shared" si="7"/>
        <v>1</v>
      </c>
      <c r="AK11" s="15"/>
      <c r="AL11" s="15"/>
      <c r="AM11" s="15"/>
      <c r="AN11" s="15"/>
      <c r="AO11" s="15"/>
      <c r="AP11" s="15"/>
      <c r="AQ11" s="15"/>
    </row>
    <row r="12" spans="1:43" ht="13.5" thickBot="1">
      <c r="A12" s="107" t="s">
        <v>95</v>
      </c>
      <c r="B12" s="107"/>
      <c r="C12" s="107"/>
      <c r="D12" s="32">
        <f aca="true" t="shared" si="9" ref="D12:I12">SUM(D9:D11)</f>
        <v>393</v>
      </c>
      <c r="E12" s="32">
        <f t="shared" si="9"/>
        <v>426</v>
      </c>
      <c r="F12" s="32">
        <f t="shared" si="9"/>
        <v>441</v>
      </c>
      <c r="G12" s="32">
        <f t="shared" si="9"/>
        <v>380</v>
      </c>
      <c r="H12" s="32">
        <f t="shared" si="9"/>
        <v>406</v>
      </c>
      <c r="I12" s="32">
        <f t="shared" si="9"/>
        <v>445</v>
      </c>
      <c r="J12" s="33" t="str">
        <f>IF(SUM(J9:J11)&lt;&gt;SUM(D12:I12),"chyba vzorců","vzorce OK")</f>
        <v>vzorce OK</v>
      </c>
      <c r="K12" s="34"/>
      <c r="L12" s="44"/>
      <c r="M12" s="48"/>
      <c r="N12" s="48"/>
      <c r="O12" s="48"/>
      <c r="P12" s="14"/>
      <c r="Q12" s="8"/>
      <c r="R12" s="9"/>
      <c r="S12" s="41"/>
      <c r="T12" s="15"/>
      <c r="U12" s="15"/>
      <c r="V12" s="43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>
        <f t="shared" si="4"/>
        <v>0</v>
      </c>
      <c r="AH12" s="15">
        <f t="shared" si="5"/>
        <v>0</v>
      </c>
      <c r="AI12" s="15">
        <f t="shared" si="6"/>
        <v>0</v>
      </c>
      <c r="AJ12" s="15">
        <f t="shared" si="7"/>
        <v>0</v>
      </c>
      <c r="AK12" s="15"/>
      <c r="AL12" s="15"/>
      <c r="AM12" s="15"/>
      <c r="AN12" s="15"/>
      <c r="AO12" s="15"/>
      <c r="AP12" s="15"/>
      <c r="AQ12" s="15"/>
    </row>
    <row r="13" spans="1:43" ht="13.5" thickBot="1">
      <c r="A13" s="23" t="s">
        <v>13</v>
      </c>
      <c r="B13" s="24" t="s">
        <v>14</v>
      </c>
      <c r="C13" s="25" t="s">
        <v>94</v>
      </c>
      <c r="D13" s="25" t="s">
        <v>15</v>
      </c>
      <c r="E13" s="25" t="s">
        <v>16</v>
      </c>
      <c r="F13" s="25" t="s">
        <v>17</v>
      </c>
      <c r="G13" s="25" t="s">
        <v>18</v>
      </c>
      <c r="H13" s="25" t="s">
        <v>19</v>
      </c>
      <c r="I13" s="25" t="s">
        <v>20</v>
      </c>
      <c r="J13" s="26" t="s">
        <v>21</v>
      </c>
      <c r="K13" s="27" t="s">
        <v>22</v>
      </c>
      <c r="L13" s="26" t="s">
        <v>14</v>
      </c>
      <c r="M13" s="48"/>
      <c r="N13" s="48"/>
      <c r="O13" s="48"/>
      <c r="P13" s="14"/>
      <c r="Q13" s="8"/>
      <c r="R13" s="9"/>
      <c r="S13" s="41"/>
      <c r="T13" s="15"/>
      <c r="U13" s="15"/>
      <c r="V13" s="43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>
        <f t="shared" si="4"/>
        <v>0</v>
      </c>
      <c r="AH13" s="15">
        <f t="shared" si="5"/>
        <v>0</v>
      </c>
      <c r="AI13" s="15">
        <f t="shared" si="6"/>
        <v>0</v>
      </c>
      <c r="AJ13" s="15">
        <f t="shared" si="7"/>
        <v>0</v>
      </c>
      <c r="AK13" s="15"/>
      <c r="AL13" s="15"/>
      <c r="AM13" s="15"/>
      <c r="AN13" s="15"/>
      <c r="AO13" s="15"/>
      <c r="AP13" s="15"/>
      <c r="AQ13" s="15"/>
    </row>
    <row r="14" spans="1:43" ht="13.5" thickTop="1">
      <c r="A14" s="108">
        <v>3</v>
      </c>
      <c r="B14" s="28">
        <v>1</v>
      </c>
      <c r="C14" s="13" t="s">
        <v>105</v>
      </c>
      <c r="D14" s="14">
        <v>170</v>
      </c>
      <c r="E14" s="14">
        <v>138</v>
      </c>
      <c r="F14" s="14">
        <v>146</v>
      </c>
      <c r="G14" s="14">
        <v>141</v>
      </c>
      <c r="H14" s="14">
        <v>199</v>
      </c>
      <c r="I14" s="14">
        <v>137</v>
      </c>
      <c r="J14" s="30">
        <f>SUM(D14:I14)</f>
        <v>931</v>
      </c>
      <c r="K14" s="31">
        <f>AVERAGE(D14:I14)</f>
        <v>155.16666666666666</v>
      </c>
      <c r="L14" s="29">
        <f>RANK(J14,$J$4:$J$41,0)</f>
        <v>16</v>
      </c>
      <c r="M14" s="47">
        <v>0</v>
      </c>
      <c r="N14" s="47">
        <v>0</v>
      </c>
      <c r="O14" s="47">
        <v>0</v>
      </c>
      <c r="P14" s="47">
        <v>0</v>
      </c>
      <c r="Q14" s="8">
        <f t="shared" si="0"/>
        <v>4</v>
      </c>
      <c r="R14" s="9">
        <f>RANK(Q14,Q4:Q41,0)</f>
        <v>20</v>
      </c>
      <c r="S14" s="41" t="str">
        <f>RIGHT(C14,3)</f>
        <v>čák</v>
      </c>
      <c r="T14" s="15">
        <f>IF(OR(S14="ová",S14="ská",C14="romana fischer"),4,3)</f>
        <v>3</v>
      </c>
      <c r="U14" s="15">
        <f>IF(L14=1,1,IF(L14=2,2,IF(L14=3,3,IF(L14=4,4,IF(L14=5,5,IF(L14=6,6,IF(L14=7,7,IF(L14=8,8,0))))))))</f>
        <v>0</v>
      </c>
      <c r="V14" s="43">
        <f t="shared" si="1"/>
        <v>0</v>
      </c>
      <c r="W14" s="15">
        <f>IF(L14=9,9,IF(L14=10,10,IF(L14=11,11,IF(L14=12,12,IF(L14=13,13,IF(L14=14,14,IF(L14=15,15,IF(L14=16,16,0))))))))</f>
        <v>16</v>
      </c>
      <c r="X14" s="15">
        <f t="shared" si="2"/>
        <v>1</v>
      </c>
      <c r="Y14" s="15">
        <f>IF(L14=17,17,IF(L14=18,18,IF(L14=19,19,IF(L14=20,20,IF(L14=21,21,IF(L14=22,22,IF(L14=23,23,IF(L14=24,24,0))))))))</f>
        <v>0</v>
      </c>
      <c r="Z14" s="15">
        <f t="shared" si="3"/>
        <v>0</v>
      </c>
      <c r="AA14" s="15">
        <f>COUNTIF(D14:I14,"&gt;=200")</f>
        <v>0</v>
      </c>
      <c r="AB14" s="15">
        <f>AA14*2</f>
        <v>0</v>
      </c>
      <c r="AC14" s="15">
        <f>COUNTIF(D14:I14,"&gt;=250")</f>
        <v>0</v>
      </c>
      <c r="AD14" s="15">
        <f>AC14*2</f>
        <v>0</v>
      </c>
      <c r="AE14" s="15">
        <f>COUNTIF(D14:I14,"=300")</f>
        <v>0</v>
      </c>
      <c r="AF14" s="15">
        <f>AE14*6</f>
        <v>0</v>
      </c>
      <c r="AG14" s="15">
        <f t="shared" si="4"/>
        <v>0</v>
      </c>
      <c r="AH14" s="15">
        <f t="shared" si="5"/>
        <v>0</v>
      </c>
      <c r="AI14" s="15">
        <f t="shared" si="6"/>
        <v>0</v>
      </c>
      <c r="AJ14" s="15">
        <f t="shared" si="7"/>
        <v>0</v>
      </c>
      <c r="AK14" s="15"/>
      <c r="AL14" s="15"/>
      <c r="AM14" s="15"/>
      <c r="AN14" s="15"/>
      <c r="AO14" s="15"/>
      <c r="AP14" s="15"/>
      <c r="AQ14" s="15"/>
    </row>
    <row r="15" spans="1:43" ht="12.75">
      <c r="A15" s="108"/>
      <c r="B15" s="29">
        <v>2</v>
      </c>
      <c r="C15" s="17" t="s">
        <v>45</v>
      </c>
      <c r="D15" s="14">
        <v>172</v>
      </c>
      <c r="E15" s="14">
        <v>162</v>
      </c>
      <c r="F15" s="14">
        <v>173</v>
      </c>
      <c r="G15" s="14">
        <v>180</v>
      </c>
      <c r="H15" s="14">
        <v>171</v>
      </c>
      <c r="I15" s="14">
        <v>204</v>
      </c>
      <c r="J15" s="30">
        <f>SUM(D15:I15)</f>
        <v>1062</v>
      </c>
      <c r="K15" s="31">
        <f>AVERAGE(D15:I15)</f>
        <v>177</v>
      </c>
      <c r="L15" s="29">
        <f>RANK(J15,$J$4:$J$41,0)</f>
        <v>6</v>
      </c>
      <c r="M15" s="47">
        <v>1</v>
      </c>
      <c r="N15" s="47">
        <v>0</v>
      </c>
      <c r="O15" s="47">
        <v>0</v>
      </c>
      <c r="P15" s="47">
        <v>0</v>
      </c>
      <c r="Q15" s="8">
        <f t="shared" si="0"/>
        <v>17</v>
      </c>
      <c r="R15" s="9">
        <f>RANK(Q15,Q4:Q41,0)</f>
        <v>6</v>
      </c>
      <c r="S15" s="41" t="str">
        <f>RIGHT(C15,3)</f>
        <v>cík</v>
      </c>
      <c r="T15" s="15">
        <f>IF(OR(S15="ová",S15="ská",C15="romana fischer"),4,3)</f>
        <v>3</v>
      </c>
      <c r="U15" s="15">
        <f>IF(L15=1,1,IF(L15=2,2,IF(L15=3,3,IF(L15=4,4,IF(L15=5,5,IF(L15=6,6,IF(L15=7,7,IF(L15=8,8,0))))))))</f>
        <v>6</v>
      </c>
      <c r="V15" s="43">
        <f t="shared" si="1"/>
        <v>10</v>
      </c>
      <c r="W15" s="15">
        <f>IF(L15=9,9,IF(L15=10,10,IF(L15=11,11,IF(L15=12,12,IF(L15=13,13,IF(L15=14,14,IF(L15=15,15,IF(L15=16,16,0))))))))</f>
        <v>0</v>
      </c>
      <c r="X15" s="15">
        <f t="shared" si="2"/>
        <v>0</v>
      </c>
      <c r="Y15" s="15">
        <f>IF(L15=17,17,IF(L15=18,18,IF(L15=19,19,IF(L15=20,20,IF(L15=21,21,IF(L15=22,22,IF(L15=23,23,IF(L15=24,24,0))))))))</f>
        <v>0</v>
      </c>
      <c r="Z15" s="15">
        <f t="shared" si="3"/>
        <v>0</v>
      </c>
      <c r="AA15" s="15">
        <f>COUNTIF(D15:I15,"&gt;=200")</f>
        <v>1</v>
      </c>
      <c r="AB15" s="15">
        <f>AA15*2</f>
        <v>2</v>
      </c>
      <c r="AC15" s="15">
        <f>COUNTIF(D15:I15,"&gt;=250")</f>
        <v>0</v>
      </c>
      <c r="AD15" s="15">
        <f>AC15*2</f>
        <v>0</v>
      </c>
      <c r="AE15" s="15">
        <f>COUNTIF(D15:I15,"=300")</f>
        <v>0</v>
      </c>
      <c r="AF15" s="15">
        <f>AE15*6</f>
        <v>0</v>
      </c>
      <c r="AG15" s="15">
        <f t="shared" si="4"/>
        <v>2</v>
      </c>
      <c r="AH15" s="15">
        <f t="shared" si="5"/>
        <v>0</v>
      </c>
      <c r="AI15" s="15">
        <f t="shared" si="6"/>
        <v>0</v>
      </c>
      <c r="AJ15" s="15">
        <f t="shared" si="7"/>
        <v>0</v>
      </c>
      <c r="AK15" s="15"/>
      <c r="AL15" s="15"/>
      <c r="AM15" s="15"/>
      <c r="AN15" s="15"/>
      <c r="AO15" s="15"/>
      <c r="AP15" s="15"/>
      <c r="AQ15" s="15"/>
    </row>
    <row r="16" spans="1:43" ht="12.75">
      <c r="A16" s="108"/>
      <c r="B16" s="29">
        <v>3</v>
      </c>
      <c r="C16" s="17" t="s">
        <v>46</v>
      </c>
      <c r="D16" s="14">
        <v>180</v>
      </c>
      <c r="E16" s="14">
        <v>196</v>
      </c>
      <c r="F16" s="14">
        <v>170</v>
      </c>
      <c r="G16" s="14">
        <v>202</v>
      </c>
      <c r="H16" s="14">
        <v>207</v>
      </c>
      <c r="I16" s="14">
        <v>146</v>
      </c>
      <c r="J16" s="30">
        <f>SUM(D16:I16)</f>
        <v>1101</v>
      </c>
      <c r="K16" s="31">
        <f>AVERAGE(D16:I16)</f>
        <v>183.5</v>
      </c>
      <c r="L16" s="29">
        <f>RANK(J16,$J$4:$J$41,0)</f>
        <v>5</v>
      </c>
      <c r="M16" s="47">
        <v>2</v>
      </c>
      <c r="N16" s="47">
        <v>0</v>
      </c>
      <c r="O16" s="47">
        <v>0</v>
      </c>
      <c r="P16" s="47">
        <v>2</v>
      </c>
      <c r="Q16" s="8">
        <f t="shared" si="0"/>
        <v>25</v>
      </c>
      <c r="R16" s="9">
        <f>RANK(Q16,Q4:Q41,0)</f>
        <v>4</v>
      </c>
      <c r="S16" s="41" t="str">
        <f>RIGHT(C16,3)</f>
        <v>ová</v>
      </c>
      <c r="T16" s="15">
        <f>IF(OR(S16="ová",S16="ská",C16="romana fischer"),4,3)</f>
        <v>4</v>
      </c>
      <c r="U16" s="15">
        <f>IF(L16=1,1,IF(L16=2,2,IF(L16=3,3,IF(L16=4,4,IF(L16=5,5,IF(L16=6,6,IF(L16=7,7,IF(L16=8,8,0))))))))</f>
        <v>5</v>
      </c>
      <c r="V16" s="43">
        <f t="shared" si="1"/>
        <v>11</v>
      </c>
      <c r="W16" s="15">
        <f>IF(L16=9,9,IF(L16=10,10,IF(L16=11,11,IF(L16=12,12,IF(L16=13,13,IF(L16=14,14,IF(L16=15,15,IF(L16=16,16,0))))))))</f>
        <v>0</v>
      </c>
      <c r="X16" s="15">
        <f t="shared" si="2"/>
        <v>0</v>
      </c>
      <c r="Y16" s="15">
        <f>IF(L16=17,17,IF(L16=18,18,IF(L16=19,19,IF(L16=20,20,IF(L16=21,21,IF(L16=22,22,IF(L16=23,23,IF(L16=24,24,0))))))))</f>
        <v>0</v>
      </c>
      <c r="Z16" s="15">
        <f t="shared" si="3"/>
        <v>0</v>
      </c>
      <c r="AA16" s="15">
        <f>COUNTIF(D16:I16,"&gt;=200")</f>
        <v>2</v>
      </c>
      <c r="AB16" s="15">
        <f>AA16*2</f>
        <v>4</v>
      </c>
      <c r="AC16" s="15">
        <f>COUNTIF(D16:I16,"&gt;=250")</f>
        <v>0</v>
      </c>
      <c r="AD16" s="15">
        <f>AC16*2</f>
        <v>0</v>
      </c>
      <c r="AE16" s="15">
        <f>COUNTIF(D16:I16,"=300")</f>
        <v>0</v>
      </c>
      <c r="AF16" s="15">
        <f>AE16*6</f>
        <v>0</v>
      </c>
      <c r="AG16" s="15">
        <f t="shared" si="4"/>
        <v>4</v>
      </c>
      <c r="AH16" s="15">
        <f t="shared" si="5"/>
        <v>0</v>
      </c>
      <c r="AI16" s="15">
        <f t="shared" si="6"/>
        <v>0</v>
      </c>
      <c r="AJ16" s="15">
        <f t="shared" si="7"/>
        <v>2</v>
      </c>
      <c r="AK16" s="15"/>
      <c r="AL16" s="15"/>
      <c r="AM16" s="15"/>
      <c r="AN16" s="15"/>
      <c r="AO16" s="15"/>
      <c r="AP16" s="15"/>
      <c r="AQ16" s="15"/>
    </row>
    <row r="17" spans="1:43" ht="13.5" thickBot="1">
      <c r="A17" s="107" t="s">
        <v>95</v>
      </c>
      <c r="B17" s="107"/>
      <c r="C17" s="107"/>
      <c r="D17" s="32">
        <f aca="true" t="shared" si="10" ref="D17:I17">SUM(D14:D16)</f>
        <v>522</v>
      </c>
      <c r="E17" s="32">
        <f t="shared" si="10"/>
        <v>496</v>
      </c>
      <c r="F17" s="32">
        <f t="shared" si="10"/>
        <v>489</v>
      </c>
      <c r="G17" s="32">
        <f t="shared" si="10"/>
        <v>523</v>
      </c>
      <c r="H17" s="32">
        <f t="shared" si="10"/>
        <v>577</v>
      </c>
      <c r="I17" s="32">
        <f t="shared" si="10"/>
        <v>487</v>
      </c>
      <c r="J17" s="33" t="str">
        <f>IF(SUM(J14:J16)&lt;&gt;SUM(D17:I17),"chyba vzorců","vzorce OK")</f>
        <v>vzorce OK</v>
      </c>
      <c r="K17" s="34"/>
      <c r="L17" s="44"/>
      <c r="M17" s="49"/>
      <c r="N17" s="49"/>
      <c r="O17" s="49"/>
      <c r="P17" s="77"/>
      <c r="Q17" s="8"/>
      <c r="R17" s="9"/>
      <c r="S17" s="41"/>
      <c r="T17" s="15"/>
      <c r="U17" s="15"/>
      <c r="V17" s="43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>
        <f t="shared" si="4"/>
        <v>0</v>
      </c>
      <c r="AH17" s="15">
        <f t="shared" si="5"/>
        <v>0</v>
      </c>
      <c r="AI17" s="15">
        <f t="shared" si="6"/>
        <v>0</v>
      </c>
      <c r="AJ17" s="15">
        <f t="shared" si="7"/>
        <v>0</v>
      </c>
      <c r="AK17" s="15"/>
      <c r="AL17" s="15"/>
      <c r="AM17" s="15"/>
      <c r="AN17" s="15"/>
      <c r="AO17" s="15"/>
      <c r="AP17" s="15"/>
      <c r="AQ17" s="15"/>
    </row>
    <row r="18" spans="1:43" ht="13.5" thickBot="1">
      <c r="A18" s="23" t="s">
        <v>13</v>
      </c>
      <c r="B18" s="24" t="s">
        <v>14</v>
      </c>
      <c r="C18" s="25" t="s">
        <v>94</v>
      </c>
      <c r="D18" s="25" t="s">
        <v>15</v>
      </c>
      <c r="E18" s="25" t="s">
        <v>16</v>
      </c>
      <c r="F18" s="25" t="s">
        <v>17</v>
      </c>
      <c r="G18" s="25" t="s">
        <v>18</v>
      </c>
      <c r="H18" s="25" t="s">
        <v>19</v>
      </c>
      <c r="I18" s="25" t="s">
        <v>20</v>
      </c>
      <c r="J18" s="26" t="s">
        <v>21</v>
      </c>
      <c r="K18" s="27" t="s">
        <v>22</v>
      </c>
      <c r="L18" s="26" t="s">
        <v>14</v>
      </c>
      <c r="M18" s="48"/>
      <c r="N18" s="48"/>
      <c r="O18" s="48"/>
      <c r="P18" s="14"/>
      <c r="Q18" s="8"/>
      <c r="R18" s="9"/>
      <c r="S18" s="41"/>
      <c r="T18" s="15"/>
      <c r="U18" s="15"/>
      <c r="V18" s="43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>
        <f t="shared" si="4"/>
        <v>0</v>
      </c>
      <c r="AH18" s="15">
        <f t="shared" si="5"/>
        <v>0</v>
      </c>
      <c r="AI18" s="15">
        <f t="shared" si="6"/>
        <v>0</v>
      </c>
      <c r="AJ18" s="15">
        <f t="shared" si="7"/>
        <v>0</v>
      </c>
      <c r="AK18" s="15"/>
      <c r="AL18" s="15"/>
      <c r="AM18" s="15"/>
      <c r="AN18" s="15"/>
      <c r="AO18" s="15"/>
      <c r="AP18" s="15"/>
      <c r="AQ18" s="15"/>
    </row>
    <row r="19" spans="1:43" ht="13.5" thickTop="1">
      <c r="A19" s="106">
        <v>4</v>
      </c>
      <c r="B19" s="36">
        <v>1</v>
      </c>
      <c r="C19" s="13" t="s">
        <v>84</v>
      </c>
      <c r="D19" s="14">
        <v>123</v>
      </c>
      <c r="E19" s="14">
        <v>117</v>
      </c>
      <c r="F19" s="14">
        <v>116</v>
      </c>
      <c r="G19" s="14">
        <v>154</v>
      </c>
      <c r="H19" s="14">
        <v>137</v>
      </c>
      <c r="I19" s="14">
        <v>137</v>
      </c>
      <c r="J19" s="30">
        <f>SUM(D19:I19)</f>
        <v>784</v>
      </c>
      <c r="K19" s="31">
        <f>AVERAGE(D19:I19)</f>
        <v>130.66666666666666</v>
      </c>
      <c r="L19" s="29">
        <f>RANK(J19,$J$4:$J$41,0)</f>
        <v>21</v>
      </c>
      <c r="M19" s="47">
        <v>1</v>
      </c>
      <c r="N19" s="47">
        <v>0</v>
      </c>
      <c r="O19" s="47">
        <v>0</v>
      </c>
      <c r="P19" s="47">
        <v>1</v>
      </c>
      <c r="Q19" s="8">
        <f t="shared" si="0"/>
        <v>6</v>
      </c>
      <c r="R19" s="9">
        <f>RANK(Q19,Q4:Q41,0)</f>
        <v>15</v>
      </c>
      <c r="S19" s="41" t="str">
        <f>RIGHT(C19,3)</f>
        <v>iva</v>
      </c>
      <c r="T19" s="15">
        <f>IF(OR(S19="ová",S19="ská",C19="romana fischer"),4,3)</f>
        <v>3</v>
      </c>
      <c r="U19" s="15">
        <f>IF(L19=1,1,IF(L19=2,2,IF(L19=3,3,IF(L19=4,4,IF(L19=5,5,IF(L19=6,6,IF(L19=7,7,IF(L19=8,8,0))))))))</f>
        <v>0</v>
      </c>
      <c r="V19" s="43">
        <f t="shared" si="1"/>
        <v>0</v>
      </c>
      <c r="W19" s="15">
        <f>IF(L19=9,9,IF(L19=10,10,IF(L19=11,11,IF(L19=12,12,IF(L19=13,13,IF(L19=14,14,IF(L19=15,15,IF(L19=16,16,0))))))))</f>
        <v>0</v>
      </c>
      <c r="X19" s="15">
        <f t="shared" si="2"/>
        <v>0</v>
      </c>
      <c r="Y19" s="15">
        <f>IF(L19=17,17,IF(L19=18,18,IF(L19=19,19,IF(L19=20,20,IF(L19=21,21,IF(L19=22,22,IF(L19=23,23,IF(L19=24,24,0))))))))</f>
        <v>21</v>
      </c>
      <c r="Z19" s="15">
        <f t="shared" si="3"/>
        <v>0</v>
      </c>
      <c r="AA19" s="15">
        <f>COUNTIF(D19:I19,"&gt;=200")</f>
        <v>0</v>
      </c>
      <c r="AB19" s="15">
        <f>AA19*2</f>
        <v>0</v>
      </c>
      <c r="AC19" s="15">
        <f>COUNTIF(D19:I19,"&gt;=250")</f>
        <v>0</v>
      </c>
      <c r="AD19" s="15">
        <f>AC19*2</f>
        <v>0</v>
      </c>
      <c r="AE19" s="15">
        <f>COUNTIF(D19:I19,"=300")</f>
        <v>0</v>
      </c>
      <c r="AF19" s="15">
        <f>AE19*6</f>
        <v>0</v>
      </c>
      <c r="AG19" s="15">
        <f t="shared" si="4"/>
        <v>2</v>
      </c>
      <c r="AH19" s="15">
        <f t="shared" si="5"/>
        <v>0</v>
      </c>
      <c r="AI19" s="15">
        <f t="shared" si="6"/>
        <v>0</v>
      </c>
      <c r="AJ19" s="15">
        <f t="shared" si="7"/>
        <v>1</v>
      </c>
      <c r="AK19" s="15"/>
      <c r="AL19" s="15"/>
      <c r="AM19" s="15"/>
      <c r="AN19" s="15"/>
      <c r="AO19" s="15"/>
      <c r="AP19" s="15"/>
      <c r="AQ19" s="15"/>
    </row>
    <row r="20" spans="1:43" ht="12.75">
      <c r="A20" s="106"/>
      <c r="B20" s="29">
        <v>2</v>
      </c>
      <c r="C20" s="17" t="s">
        <v>52</v>
      </c>
      <c r="D20" s="14">
        <v>171</v>
      </c>
      <c r="E20" s="14">
        <v>184</v>
      </c>
      <c r="F20" s="14">
        <v>143</v>
      </c>
      <c r="G20" s="14">
        <v>157</v>
      </c>
      <c r="H20" s="14">
        <v>151</v>
      </c>
      <c r="I20" s="14">
        <v>202</v>
      </c>
      <c r="J20" s="30">
        <f>SUM(D20:I20)</f>
        <v>1008</v>
      </c>
      <c r="K20" s="31">
        <f>AVERAGE(D20:I20)</f>
        <v>168</v>
      </c>
      <c r="L20" s="29">
        <f>RANK(J20,$J$4:$J$41,0)</f>
        <v>10</v>
      </c>
      <c r="M20" s="47">
        <v>0</v>
      </c>
      <c r="N20" s="47">
        <v>1</v>
      </c>
      <c r="O20" s="47">
        <v>0</v>
      </c>
      <c r="P20" s="47">
        <v>3</v>
      </c>
      <c r="Q20" s="8">
        <f t="shared" si="0"/>
        <v>17</v>
      </c>
      <c r="R20" s="9">
        <f>RANK(Q20,Q4:Q41,0)</f>
        <v>6</v>
      </c>
      <c r="S20" s="41" t="str">
        <f>RIGHT(C20,3)</f>
        <v>nek</v>
      </c>
      <c r="T20" s="15">
        <f>IF(OR(S20="ová",S20="ská",C20="romana fischer"),4,3)</f>
        <v>3</v>
      </c>
      <c r="U20" s="15">
        <f>IF(L20=1,1,IF(L20=2,2,IF(L20=3,3,IF(L20=4,4,IF(L20=5,5,IF(L20=6,6,IF(L20=7,7,IF(L20=8,8,0))))))))</f>
        <v>0</v>
      </c>
      <c r="V20" s="43">
        <f t="shared" si="1"/>
        <v>0</v>
      </c>
      <c r="W20" s="15">
        <f>IF(L20=9,9,IF(L20=10,10,IF(L20=11,11,IF(L20=12,12,IF(L20=13,13,IF(L20=14,14,IF(L20=15,15,IF(L20=16,16,0))))))))</f>
        <v>10</v>
      </c>
      <c r="X20" s="15">
        <f t="shared" si="2"/>
        <v>6</v>
      </c>
      <c r="Y20" s="15">
        <f>IF(L20=17,17,IF(L20=18,18,IF(L20=19,19,IF(L20=20,20,IF(L20=21,21,IF(L20=22,22,IF(L20=23,23,IF(L20=24,24,0))))))))</f>
        <v>0</v>
      </c>
      <c r="Z20" s="15">
        <f t="shared" si="3"/>
        <v>0</v>
      </c>
      <c r="AA20" s="15">
        <f>COUNTIF(D20:I20,"&gt;=200")</f>
        <v>1</v>
      </c>
      <c r="AB20" s="15">
        <f>AA20*2</f>
        <v>2</v>
      </c>
      <c r="AC20" s="15">
        <f>COUNTIF(D20:I20,"&gt;=250")</f>
        <v>0</v>
      </c>
      <c r="AD20" s="15">
        <f>AC20*2</f>
        <v>0</v>
      </c>
      <c r="AE20" s="15">
        <f>COUNTIF(D20:I20,"=300")</f>
        <v>0</v>
      </c>
      <c r="AF20" s="15">
        <f>AE20*6</f>
        <v>0</v>
      </c>
      <c r="AG20" s="15">
        <f t="shared" si="4"/>
        <v>0</v>
      </c>
      <c r="AH20" s="15">
        <f t="shared" si="5"/>
        <v>3</v>
      </c>
      <c r="AI20" s="15">
        <f t="shared" si="6"/>
        <v>0</v>
      </c>
      <c r="AJ20" s="15">
        <f t="shared" si="7"/>
        <v>3</v>
      </c>
      <c r="AK20" s="15"/>
      <c r="AL20" s="15"/>
      <c r="AM20" s="15"/>
      <c r="AN20" s="15"/>
      <c r="AO20" s="15"/>
      <c r="AP20" s="15"/>
      <c r="AQ20" s="15"/>
    </row>
    <row r="21" spans="1:43" ht="12.75">
      <c r="A21" s="106"/>
      <c r="B21" s="29">
        <v>3</v>
      </c>
      <c r="C21" s="17" t="s">
        <v>53</v>
      </c>
      <c r="D21" s="14">
        <v>146</v>
      </c>
      <c r="E21" s="14">
        <v>158</v>
      </c>
      <c r="F21" s="14">
        <v>140</v>
      </c>
      <c r="G21" s="14">
        <v>187</v>
      </c>
      <c r="H21" s="14">
        <v>164</v>
      </c>
      <c r="I21" s="14">
        <v>222</v>
      </c>
      <c r="J21" s="30">
        <f>SUM(D21:I21)</f>
        <v>1017</v>
      </c>
      <c r="K21" s="31">
        <f>AVERAGE(D21:I21)</f>
        <v>169.5</v>
      </c>
      <c r="L21" s="29">
        <f>RANK(J21,$J$4:$J$41,0)</f>
        <v>9</v>
      </c>
      <c r="M21" s="47">
        <v>1</v>
      </c>
      <c r="N21" s="47">
        <v>0</v>
      </c>
      <c r="O21" s="47">
        <v>0</v>
      </c>
      <c r="P21" s="47">
        <v>1</v>
      </c>
      <c r="Q21" s="8">
        <f t="shared" si="0"/>
        <v>16</v>
      </c>
      <c r="R21" s="9">
        <f>RANK(Q21,Q4:Q41,0)</f>
        <v>10</v>
      </c>
      <c r="S21" s="41" t="str">
        <f>RIGHT(C21,3)</f>
        <v>ská</v>
      </c>
      <c r="T21" s="15">
        <f>IF(OR(S21="ová",S21="ská",C21="romana fischer"),4,3)</f>
        <v>4</v>
      </c>
      <c r="U21" s="15">
        <f>IF(L21=1,1,IF(L21=2,2,IF(L21=3,3,IF(L21=4,4,IF(L21=5,5,IF(L21=6,6,IF(L21=7,7,IF(L21=8,8,0))))))))</f>
        <v>0</v>
      </c>
      <c r="V21" s="43">
        <f t="shared" si="1"/>
        <v>0</v>
      </c>
      <c r="W21" s="15">
        <f>IF(L21=9,9,IF(L21=10,10,IF(L21=11,11,IF(L21=12,12,IF(L21=13,13,IF(L21=14,14,IF(L21=15,15,IF(L21=16,16,0))))))))</f>
        <v>9</v>
      </c>
      <c r="X21" s="15">
        <f t="shared" si="2"/>
        <v>7</v>
      </c>
      <c r="Y21" s="15">
        <f>IF(L21=17,17,IF(L21=18,18,IF(L21=19,19,IF(L21=20,20,IF(L21=21,21,IF(L21=22,22,IF(L21=23,23,IF(L21=24,24,0))))))))</f>
        <v>0</v>
      </c>
      <c r="Z21" s="15">
        <f t="shared" si="3"/>
        <v>0</v>
      </c>
      <c r="AA21" s="15">
        <f>COUNTIF(D21:I21,"&gt;=200")</f>
        <v>1</v>
      </c>
      <c r="AB21" s="15">
        <f>AA21*2</f>
        <v>2</v>
      </c>
      <c r="AC21" s="15">
        <f>COUNTIF(D21:I21,"&gt;=250")</f>
        <v>0</v>
      </c>
      <c r="AD21" s="15">
        <f>AC21*2</f>
        <v>0</v>
      </c>
      <c r="AE21" s="15">
        <f>COUNTIF(D21:I21,"=300")</f>
        <v>0</v>
      </c>
      <c r="AF21" s="15">
        <f>AE21*6</f>
        <v>0</v>
      </c>
      <c r="AG21" s="15">
        <f t="shared" si="4"/>
        <v>2</v>
      </c>
      <c r="AH21" s="15">
        <f t="shared" si="5"/>
        <v>0</v>
      </c>
      <c r="AI21" s="15">
        <f t="shared" si="6"/>
        <v>0</v>
      </c>
      <c r="AJ21" s="15">
        <f t="shared" si="7"/>
        <v>1</v>
      </c>
      <c r="AK21" s="15"/>
      <c r="AL21" s="15"/>
      <c r="AM21" s="15"/>
      <c r="AN21" s="15"/>
      <c r="AO21" s="15"/>
      <c r="AP21" s="15"/>
      <c r="AQ21" s="15"/>
    </row>
    <row r="22" spans="1:43" ht="13.5" thickBot="1">
      <c r="A22" s="107" t="s">
        <v>95</v>
      </c>
      <c r="B22" s="107"/>
      <c r="C22" s="107"/>
      <c r="D22" s="32">
        <f aca="true" t="shared" si="11" ref="D22:I22">SUM(D19:D21)</f>
        <v>440</v>
      </c>
      <c r="E22" s="32">
        <f t="shared" si="11"/>
        <v>459</v>
      </c>
      <c r="F22" s="32">
        <f t="shared" si="11"/>
        <v>399</v>
      </c>
      <c r="G22" s="32">
        <f t="shared" si="11"/>
        <v>498</v>
      </c>
      <c r="H22" s="32">
        <f t="shared" si="11"/>
        <v>452</v>
      </c>
      <c r="I22" s="32">
        <f t="shared" si="11"/>
        <v>561</v>
      </c>
      <c r="J22" s="33" t="str">
        <f>IF(SUM(J19:J21)&lt;&gt;SUM(D22:I22),"chyba vzorců","vzorce OK")</f>
        <v>vzorce OK</v>
      </c>
      <c r="K22" s="34"/>
      <c r="L22" s="44"/>
      <c r="M22" s="48"/>
      <c r="N22" s="48"/>
      <c r="O22" s="48"/>
      <c r="P22" s="14"/>
      <c r="Q22" s="8"/>
      <c r="R22" s="9"/>
      <c r="S22" s="41"/>
      <c r="T22" s="15"/>
      <c r="U22" s="15"/>
      <c r="V22" s="43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>
        <f t="shared" si="4"/>
        <v>0</v>
      </c>
      <c r="AH22" s="15">
        <f t="shared" si="5"/>
        <v>0</v>
      </c>
      <c r="AI22" s="15">
        <f t="shared" si="6"/>
        <v>0</v>
      </c>
      <c r="AJ22" s="15">
        <f t="shared" si="7"/>
        <v>0</v>
      </c>
      <c r="AK22" s="15"/>
      <c r="AL22" s="15"/>
      <c r="AM22" s="15"/>
      <c r="AN22" s="15"/>
      <c r="AO22" s="15"/>
      <c r="AP22" s="15"/>
      <c r="AQ22" s="15"/>
    </row>
    <row r="23" spans="1:43" ht="13.5" thickBot="1">
      <c r="A23" s="23" t="s">
        <v>13</v>
      </c>
      <c r="B23" s="24" t="s">
        <v>14</v>
      </c>
      <c r="C23" s="25" t="s">
        <v>94</v>
      </c>
      <c r="D23" s="25" t="s">
        <v>15</v>
      </c>
      <c r="E23" s="25" t="s">
        <v>16</v>
      </c>
      <c r="F23" s="25" t="s">
        <v>17</v>
      </c>
      <c r="G23" s="25" t="s">
        <v>18</v>
      </c>
      <c r="H23" s="25" t="s">
        <v>19</v>
      </c>
      <c r="I23" s="25" t="s">
        <v>20</v>
      </c>
      <c r="J23" s="26" t="s">
        <v>21</v>
      </c>
      <c r="K23" s="27" t="s">
        <v>22</v>
      </c>
      <c r="L23" s="26" t="s">
        <v>14</v>
      </c>
      <c r="M23" s="48"/>
      <c r="N23" s="48"/>
      <c r="O23" s="48"/>
      <c r="P23" s="14"/>
      <c r="Q23" s="8"/>
      <c r="R23" s="9"/>
      <c r="S23" s="41"/>
      <c r="T23" s="15"/>
      <c r="U23" s="15"/>
      <c r="V23" s="43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>
        <f t="shared" si="4"/>
        <v>0</v>
      </c>
      <c r="AH23" s="15">
        <f t="shared" si="5"/>
        <v>0</v>
      </c>
      <c r="AI23" s="15">
        <f t="shared" si="6"/>
        <v>0</v>
      </c>
      <c r="AJ23" s="15">
        <f t="shared" si="7"/>
        <v>0</v>
      </c>
      <c r="AK23" s="15"/>
      <c r="AL23" s="15"/>
      <c r="AM23" s="15"/>
      <c r="AN23" s="15"/>
      <c r="AO23" s="15"/>
      <c r="AP23" s="15"/>
      <c r="AQ23" s="15"/>
    </row>
    <row r="24" spans="1:43" ht="13.5" thickTop="1">
      <c r="A24" s="108">
        <v>5</v>
      </c>
      <c r="B24" s="28">
        <v>1</v>
      </c>
      <c r="C24" s="13" t="s">
        <v>66</v>
      </c>
      <c r="D24" s="14">
        <v>176</v>
      </c>
      <c r="E24" s="14">
        <v>168</v>
      </c>
      <c r="F24" s="14">
        <v>170</v>
      </c>
      <c r="G24" s="14">
        <v>141</v>
      </c>
      <c r="H24" s="14">
        <v>186</v>
      </c>
      <c r="I24" s="14">
        <v>166</v>
      </c>
      <c r="J24" s="30">
        <f>SUM(D24:I24)</f>
        <v>1007</v>
      </c>
      <c r="K24" s="31">
        <f>AVERAGE(D24:I24)</f>
        <v>167.83333333333334</v>
      </c>
      <c r="L24" s="29">
        <f>RANK(J24,$J$4:$J$41,0)</f>
        <v>11</v>
      </c>
      <c r="M24" s="47">
        <v>1</v>
      </c>
      <c r="N24" s="47">
        <v>0</v>
      </c>
      <c r="O24" s="47">
        <v>0</v>
      </c>
      <c r="P24" s="47">
        <v>1</v>
      </c>
      <c r="Q24" s="8">
        <f t="shared" si="0"/>
        <v>11</v>
      </c>
      <c r="R24" s="9">
        <f>RANK(Q24,Q4:Q41,0)</f>
        <v>13</v>
      </c>
      <c r="S24" s="41" t="str">
        <f>RIGHT(C24,3)</f>
        <v>šek</v>
      </c>
      <c r="T24" s="15">
        <f>IF(OR(S24="ová",S24="ská",C24="romana fischer"),4,3)</f>
        <v>3</v>
      </c>
      <c r="U24" s="15">
        <f>IF(L24=1,1,IF(L24=2,2,IF(L24=3,3,IF(L24=4,4,IF(L24=5,5,IF(L24=6,6,IF(L24=7,7,IF(L24=8,8,0))))))))</f>
        <v>0</v>
      </c>
      <c r="V24" s="43">
        <f t="shared" si="1"/>
        <v>0</v>
      </c>
      <c r="W24" s="15">
        <f>IF(L24=9,9,IF(L24=10,10,IF(L24=11,11,IF(L24=12,12,IF(L24=13,13,IF(L24=14,14,IF(L24=15,15,IF(L24=16,16,0))))))))</f>
        <v>11</v>
      </c>
      <c r="X24" s="15">
        <f t="shared" si="2"/>
        <v>5</v>
      </c>
      <c r="Y24" s="15">
        <f>IF(L24=17,17,IF(L24=18,18,IF(L24=19,19,IF(L24=20,20,IF(L24=21,21,IF(L24=22,22,IF(L24=23,23,IF(L24=24,24,0))))))))</f>
        <v>0</v>
      </c>
      <c r="Z24" s="15">
        <f t="shared" si="3"/>
        <v>0</v>
      </c>
      <c r="AA24" s="15">
        <f>COUNTIF(D24:I24,"&gt;=200")</f>
        <v>0</v>
      </c>
      <c r="AB24" s="15">
        <f>AA24*2</f>
        <v>0</v>
      </c>
      <c r="AC24" s="15">
        <f>COUNTIF(D24:I24,"&gt;=250")</f>
        <v>0</v>
      </c>
      <c r="AD24" s="15">
        <f>AC24*2</f>
        <v>0</v>
      </c>
      <c r="AE24" s="15">
        <f>COUNTIF(D24:I24,"=300")</f>
        <v>0</v>
      </c>
      <c r="AF24" s="15">
        <f>AE24*6</f>
        <v>0</v>
      </c>
      <c r="AG24" s="15">
        <f t="shared" si="4"/>
        <v>2</v>
      </c>
      <c r="AH24" s="15">
        <f t="shared" si="5"/>
        <v>0</v>
      </c>
      <c r="AI24" s="15">
        <f t="shared" si="6"/>
        <v>0</v>
      </c>
      <c r="AJ24" s="15">
        <f t="shared" si="7"/>
        <v>1</v>
      </c>
      <c r="AK24" s="15"/>
      <c r="AL24" s="15"/>
      <c r="AM24" s="15"/>
      <c r="AN24" s="15"/>
      <c r="AO24" s="15"/>
      <c r="AP24" s="15"/>
      <c r="AQ24" s="15"/>
    </row>
    <row r="25" spans="1:43" ht="12.75">
      <c r="A25" s="108"/>
      <c r="B25" s="29">
        <v>2</v>
      </c>
      <c r="C25" s="17" t="s">
        <v>123</v>
      </c>
      <c r="D25" s="14">
        <v>130</v>
      </c>
      <c r="E25" s="14">
        <v>200</v>
      </c>
      <c r="F25" s="14">
        <v>125</v>
      </c>
      <c r="G25" s="14">
        <v>132</v>
      </c>
      <c r="H25" s="14">
        <v>194</v>
      </c>
      <c r="I25" s="14">
        <v>179</v>
      </c>
      <c r="J25" s="30">
        <f>SUM(D25:I25)</f>
        <v>960</v>
      </c>
      <c r="K25" s="31">
        <f>AVERAGE(D25:I25)</f>
        <v>160</v>
      </c>
      <c r="L25" s="29">
        <f>RANK(J25,$J$4:$J$41,0)</f>
        <v>14</v>
      </c>
      <c r="M25" s="47">
        <v>0</v>
      </c>
      <c r="N25" s="47">
        <v>1</v>
      </c>
      <c r="O25" s="47">
        <v>0</v>
      </c>
      <c r="P25" s="47">
        <v>2</v>
      </c>
      <c r="Q25" s="8">
        <f t="shared" si="0"/>
        <v>12</v>
      </c>
      <c r="R25" s="9">
        <f>RANK(Q25,Q4:Q41,0)</f>
        <v>12</v>
      </c>
      <c r="S25" s="41" t="str">
        <f>RIGHT(C25,3)</f>
        <v>tný</v>
      </c>
      <c r="T25" s="15">
        <f>IF(OR(S25="ová",S25="ská",C25="romana fischer"),4,3)</f>
        <v>3</v>
      </c>
      <c r="U25" s="15">
        <f>IF(L25=1,1,IF(L25=2,2,IF(L25=3,3,IF(L25=4,4,IF(L25=5,5,IF(L25=6,6,IF(L25=7,7,IF(L25=8,8,0))))))))</f>
        <v>0</v>
      </c>
      <c r="V25" s="43">
        <f t="shared" si="1"/>
        <v>0</v>
      </c>
      <c r="W25" s="15">
        <f>IF(L25=9,9,IF(L25=10,10,IF(L25=11,11,IF(L25=12,12,IF(L25=13,13,IF(L25=14,14,IF(L25=15,15,IF(L25=16,16,0))))))))</f>
        <v>14</v>
      </c>
      <c r="X25" s="15">
        <f t="shared" si="2"/>
        <v>2</v>
      </c>
      <c r="Y25" s="15">
        <f>IF(L25=17,17,IF(L25=18,18,IF(L25=19,19,IF(L25=20,20,IF(L25=21,21,IF(L25=22,22,IF(L25=23,23,IF(L25=24,24,0))))))))</f>
        <v>0</v>
      </c>
      <c r="Z25" s="15">
        <f t="shared" si="3"/>
        <v>0</v>
      </c>
      <c r="AA25" s="15">
        <f>COUNTIF(D25:I25,"&gt;=200")</f>
        <v>1</v>
      </c>
      <c r="AB25" s="15">
        <f>AA25*2</f>
        <v>2</v>
      </c>
      <c r="AC25" s="15">
        <f>COUNTIF(D25:I25,"&gt;=250")</f>
        <v>0</v>
      </c>
      <c r="AD25" s="15">
        <f>AC25*2</f>
        <v>0</v>
      </c>
      <c r="AE25" s="15">
        <f>COUNTIF(D25:I25,"=300")</f>
        <v>0</v>
      </c>
      <c r="AF25" s="15">
        <f>AE25*6</f>
        <v>0</v>
      </c>
      <c r="AG25" s="15">
        <f t="shared" si="4"/>
        <v>0</v>
      </c>
      <c r="AH25" s="15">
        <f t="shared" si="5"/>
        <v>3</v>
      </c>
      <c r="AI25" s="15">
        <f t="shared" si="6"/>
        <v>0</v>
      </c>
      <c r="AJ25" s="15">
        <f t="shared" si="7"/>
        <v>2</v>
      </c>
      <c r="AK25" s="15"/>
      <c r="AL25" s="15"/>
      <c r="AM25" s="15"/>
      <c r="AN25" s="15"/>
      <c r="AO25" s="15"/>
      <c r="AP25" s="15"/>
      <c r="AQ25" s="15"/>
    </row>
    <row r="26" spans="1:43" ht="12.75">
      <c r="A26" s="108"/>
      <c r="B26" s="29">
        <v>3</v>
      </c>
      <c r="C26" s="17" t="s">
        <v>102</v>
      </c>
      <c r="D26" s="14">
        <v>152</v>
      </c>
      <c r="E26" s="14">
        <v>99</v>
      </c>
      <c r="F26" s="14">
        <v>125</v>
      </c>
      <c r="G26" s="14">
        <v>132</v>
      </c>
      <c r="H26" s="14">
        <v>130</v>
      </c>
      <c r="I26" s="14">
        <v>145</v>
      </c>
      <c r="J26" s="30">
        <f>SUM(D26:I26)</f>
        <v>783</v>
      </c>
      <c r="K26" s="31">
        <f>AVERAGE(D26:I26)</f>
        <v>130.5</v>
      </c>
      <c r="L26" s="29">
        <f>RANK(J26,$J$4:$J$41,0)</f>
        <v>22</v>
      </c>
      <c r="M26" s="47">
        <v>0</v>
      </c>
      <c r="N26" s="47">
        <v>0</v>
      </c>
      <c r="O26" s="47">
        <v>0</v>
      </c>
      <c r="P26" s="47">
        <v>0</v>
      </c>
      <c r="Q26" s="8">
        <f t="shared" si="0"/>
        <v>4</v>
      </c>
      <c r="R26" s="9">
        <f>RANK(Q26,Q4:Q41,0)</f>
        <v>20</v>
      </c>
      <c r="S26" s="41" t="str">
        <f>RIGHT(C26,3)</f>
        <v>ová</v>
      </c>
      <c r="T26" s="15">
        <f>IF(OR(S26="ová",S26="ská",C26="romana fischer"),4,3)</f>
        <v>4</v>
      </c>
      <c r="U26" s="15">
        <f>IF(L26=1,1,IF(L26=2,2,IF(L26=3,3,IF(L26=4,4,IF(L26=5,5,IF(L26=6,6,IF(L26=7,7,IF(L26=8,8,0))))))))</f>
        <v>0</v>
      </c>
      <c r="V26" s="43">
        <f t="shared" si="1"/>
        <v>0</v>
      </c>
      <c r="W26" s="15">
        <f>IF(L26=9,9,IF(L26=10,10,IF(L26=11,11,IF(L26=12,12,IF(L26=13,13,IF(L26=14,14,IF(L26=15,15,IF(L26=16,16,0))))))))</f>
        <v>0</v>
      </c>
      <c r="X26" s="15">
        <f t="shared" si="2"/>
        <v>0</v>
      </c>
      <c r="Y26" s="15">
        <f>IF(L26=17,17,IF(L26=18,18,IF(L26=19,19,IF(L26=20,20,IF(L26=21,21,IF(L26=22,22,IF(L26=23,23,IF(L26=24,24,0))))))))</f>
        <v>22</v>
      </c>
      <c r="Z26" s="15">
        <f t="shared" si="3"/>
        <v>0</v>
      </c>
      <c r="AA26" s="15">
        <f>COUNTIF(D26:I26,"&gt;=200")</f>
        <v>0</v>
      </c>
      <c r="AB26" s="15">
        <f>AA26*2</f>
        <v>0</v>
      </c>
      <c r="AC26" s="15">
        <f>COUNTIF(D26:I26,"&gt;=250")</f>
        <v>0</v>
      </c>
      <c r="AD26" s="15">
        <f>AC26*2</f>
        <v>0</v>
      </c>
      <c r="AE26" s="15">
        <f>COUNTIF(D26:I26,"=300")</f>
        <v>0</v>
      </c>
      <c r="AF26" s="15">
        <f>AE26*6</f>
        <v>0</v>
      </c>
      <c r="AG26" s="15">
        <f t="shared" si="4"/>
        <v>0</v>
      </c>
      <c r="AH26" s="15">
        <f t="shared" si="5"/>
        <v>0</v>
      </c>
      <c r="AI26" s="15">
        <f t="shared" si="6"/>
        <v>0</v>
      </c>
      <c r="AJ26" s="15">
        <f t="shared" si="7"/>
        <v>0</v>
      </c>
      <c r="AK26" s="15"/>
      <c r="AL26" s="15"/>
      <c r="AM26" s="15"/>
      <c r="AN26" s="15"/>
      <c r="AO26" s="15"/>
      <c r="AP26" s="15"/>
      <c r="AQ26" s="15"/>
    </row>
    <row r="27" spans="1:43" ht="13.5" thickBot="1">
      <c r="A27" s="107" t="s">
        <v>95</v>
      </c>
      <c r="B27" s="107"/>
      <c r="C27" s="107"/>
      <c r="D27" s="32">
        <f aca="true" t="shared" si="12" ref="D27:I27">SUM(D24:D26)</f>
        <v>458</v>
      </c>
      <c r="E27" s="32">
        <f t="shared" si="12"/>
        <v>467</v>
      </c>
      <c r="F27" s="32">
        <f t="shared" si="12"/>
        <v>420</v>
      </c>
      <c r="G27" s="32">
        <f t="shared" si="12"/>
        <v>405</v>
      </c>
      <c r="H27" s="32">
        <f t="shared" si="12"/>
        <v>510</v>
      </c>
      <c r="I27" s="32">
        <f t="shared" si="12"/>
        <v>490</v>
      </c>
      <c r="J27" s="33" t="str">
        <f>IF(SUM(J24:J26)&lt;&gt;SUM(D27:I27),"chyba vzorců","vzorce OK")</f>
        <v>vzorce OK</v>
      </c>
      <c r="K27" s="34"/>
      <c r="L27" s="44"/>
      <c r="M27" s="48"/>
      <c r="N27" s="48"/>
      <c r="O27" s="48"/>
      <c r="P27" s="14"/>
      <c r="Q27" s="8"/>
      <c r="R27" s="9"/>
      <c r="S27" s="41"/>
      <c r="T27" s="15"/>
      <c r="U27" s="15"/>
      <c r="V27" s="43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>
        <f t="shared" si="4"/>
        <v>0</v>
      </c>
      <c r="AH27" s="15">
        <f t="shared" si="5"/>
        <v>0</v>
      </c>
      <c r="AI27" s="15">
        <f t="shared" si="6"/>
        <v>0</v>
      </c>
      <c r="AJ27" s="15">
        <f t="shared" si="7"/>
        <v>0</v>
      </c>
      <c r="AK27" s="15"/>
      <c r="AL27" s="15"/>
      <c r="AM27" s="15"/>
      <c r="AN27" s="15"/>
      <c r="AO27" s="15"/>
      <c r="AP27" s="15"/>
      <c r="AQ27" s="15"/>
    </row>
    <row r="28" spans="1:43" ht="13.5" thickBot="1">
      <c r="A28" s="23" t="s">
        <v>13</v>
      </c>
      <c r="B28" s="24" t="s">
        <v>14</v>
      </c>
      <c r="C28" s="25" t="s">
        <v>94</v>
      </c>
      <c r="D28" s="25" t="s">
        <v>15</v>
      </c>
      <c r="E28" s="25" t="s">
        <v>16</v>
      </c>
      <c r="F28" s="25" t="s">
        <v>17</v>
      </c>
      <c r="G28" s="25" t="s">
        <v>18</v>
      </c>
      <c r="H28" s="25" t="s">
        <v>19</v>
      </c>
      <c r="I28" s="25" t="s">
        <v>20</v>
      </c>
      <c r="J28" s="26" t="s">
        <v>21</v>
      </c>
      <c r="K28" s="27" t="s">
        <v>22</v>
      </c>
      <c r="L28" s="26" t="s">
        <v>14</v>
      </c>
      <c r="M28" s="48"/>
      <c r="N28" s="48"/>
      <c r="O28" s="48"/>
      <c r="P28" s="14"/>
      <c r="Q28" s="8"/>
      <c r="R28" s="9"/>
      <c r="S28" s="41"/>
      <c r="T28" s="15"/>
      <c r="U28" s="15"/>
      <c r="V28" s="43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>
        <f t="shared" si="4"/>
        <v>0</v>
      </c>
      <c r="AH28" s="15">
        <f t="shared" si="5"/>
        <v>0</v>
      </c>
      <c r="AI28" s="15">
        <f t="shared" si="6"/>
        <v>0</v>
      </c>
      <c r="AJ28" s="15">
        <f t="shared" si="7"/>
        <v>0</v>
      </c>
      <c r="AK28" s="15"/>
      <c r="AL28" s="15"/>
      <c r="AM28" s="15"/>
      <c r="AN28" s="15"/>
      <c r="AO28" s="15"/>
      <c r="AP28" s="15"/>
      <c r="AQ28" s="15"/>
    </row>
    <row r="29" spans="1:43" ht="13.5" thickTop="1">
      <c r="A29" s="106">
        <v>6</v>
      </c>
      <c r="B29" s="37">
        <v>1</v>
      </c>
      <c r="C29" s="13" t="s">
        <v>120</v>
      </c>
      <c r="D29" s="14">
        <v>154</v>
      </c>
      <c r="E29" s="14">
        <v>175</v>
      </c>
      <c r="F29" s="14">
        <v>184</v>
      </c>
      <c r="G29" s="14">
        <v>210</v>
      </c>
      <c r="H29" s="14">
        <v>202</v>
      </c>
      <c r="I29" s="14">
        <v>228</v>
      </c>
      <c r="J29" s="30">
        <f>SUM(D29:I29)</f>
        <v>1153</v>
      </c>
      <c r="K29" s="31">
        <f>AVERAGE(D29:I29)</f>
        <v>192.16666666666666</v>
      </c>
      <c r="L29" s="29">
        <f>RANK(J29,$J$4:$J$41,0)</f>
        <v>3</v>
      </c>
      <c r="M29" s="47">
        <v>1</v>
      </c>
      <c r="N29" s="47">
        <v>1</v>
      </c>
      <c r="O29" s="47">
        <v>0</v>
      </c>
      <c r="P29" s="47">
        <v>2</v>
      </c>
      <c r="Q29" s="8">
        <f t="shared" si="0"/>
        <v>29</v>
      </c>
      <c r="R29" s="9">
        <f>RANK(Q29,Q4:Q41,0)</f>
        <v>3</v>
      </c>
      <c r="S29" s="41" t="str">
        <f>RIGHT(C29,3)</f>
        <v>tný</v>
      </c>
      <c r="T29" s="15">
        <f>IF(OR(S29="ová",S29="ská",C29="romana fischer"),4,3)</f>
        <v>3</v>
      </c>
      <c r="U29" s="15">
        <f>IF(L29=1,1,IF(L29=2,2,IF(L29=3,3,IF(L29=4,4,IF(L29=5,5,IF(L29=6,6,IF(L29=7,7,IF(L29=8,8,0))))))))</f>
        <v>3</v>
      </c>
      <c r="V29" s="43">
        <f t="shared" si="1"/>
        <v>13</v>
      </c>
      <c r="W29" s="15">
        <f>IF(L29=9,9,IF(L29=10,10,IF(L29=11,11,IF(L29=12,12,IF(L29=13,13,IF(L29=14,14,IF(L29=15,15,IF(L29=16,16,0))))))))</f>
        <v>0</v>
      </c>
      <c r="X29" s="15">
        <f t="shared" si="2"/>
        <v>0</v>
      </c>
      <c r="Y29" s="15">
        <f>IF(L29=17,17,IF(L29=18,18,IF(L29=19,19,IF(L29=20,20,IF(L29=21,21,IF(L29=22,22,IF(L29=23,23,IF(L29=24,24,0))))))))</f>
        <v>0</v>
      </c>
      <c r="Z29" s="15">
        <f t="shared" si="3"/>
        <v>0</v>
      </c>
      <c r="AA29" s="15">
        <f>COUNTIF(D29:I29,"&gt;=200")</f>
        <v>3</v>
      </c>
      <c r="AB29" s="15">
        <f>AA29*2</f>
        <v>6</v>
      </c>
      <c r="AC29" s="15">
        <f>COUNTIF(D29:I29,"&gt;=250")</f>
        <v>0</v>
      </c>
      <c r="AD29" s="15">
        <f>AC29*2</f>
        <v>0</v>
      </c>
      <c r="AE29" s="15">
        <f>COUNTIF(D29:I29,"=300")</f>
        <v>0</v>
      </c>
      <c r="AF29" s="15">
        <f>AE29*6</f>
        <v>0</v>
      </c>
      <c r="AG29" s="15">
        <f t="shared" si="4"/>
        <v>2</v>
      </c>
      <c r="AH29" s="15">
        <f t="shared" si="5"/>
        <v>3</v>
      </c>
      <c r="AI29" s="15">
        <f t="shared" si="6"/>
        <v>0</v>
      </c>
      <c r="AJ29" s="15">
        <f t="shared" si="7"/>
        <v>2</v>
      </c>
      <c r="AK29" s="15"/>
      <c r="AL29" s="15"/>
      <c r="AM29" s="15"/>
      <c r="AN29" s="15"/>
      <c r="AO29" s="15"/>
      <c r="AP29" s="15"/>
      <c r="AQ29" s="15"/>
    </row>
    <row r="30" spans="1:43" ht="12.75">
      <c r="A30" s="106"/>
      <c r="B30" s="29">
        <v>2</v>
      </c>
      <c r="C30" s="17" t="s">
        <v>51</v>
      </c>
      <c r="D30" s="14">
        <v>211</v>
      </c>
      <c r="E30" s="14">
        <v>200</v>
      </c>
      <c r="F30" s="14">
        <v>191</v>
      </c>
      <c r="G30" s="14">
        <v>266</v>
      </c>
      <c r="H30" s="14">
        <v>176</v>
      </c>
      <c r="I30" s="14">
        <v>223</v>
      </c>
      <c r="J30" s="30">
        <f>SUM(D30:I30)</f>
        <v>1267</v>
      </c>
      <c r="K30" s="31">
        <f>AVERAGE(D30:I30)</f>
        <v>211.16666666666666</v>
      </c>
      <c r="L30" s="29">
        <f>RANK(J30,$J$4:$J$41,0)</f>
        <v>1</v>
      </c>
      <c r="M30" s="47">
        <v>1</v>
      </c>
      <c r="N30" s="47">
        <v>2</v>
      </c>
      <c r="O30" s="47">
        <v>1</v>
      </c>
      <c r="P30" s="47">
        <v>0</v>
      </c>
      <c r="Q30" s="8">
        <f t="shared" si="0"/>
        <v>40</v>
      </c>
      <c r="R30" s="9">
        <f>RANK(Q30,Q4:Q41,0)</f>
        <v>1</v>
      </c>
      <c r="S30" s="41" t="str">
        <f>RIGHT(C30,3)</f>
        <v>víl</v>
      </c>
      <c r="T30" s="15">
        <f>IF(OR(S30="ová",S30="ská",C30="romana fischer"),4,3)</f>
        <v>3</v>
      </c>
      <c r="U30" s="15">
        <f>IF(L30=1,1,IF(L30=2,2,IF(L30=3,3,IF(L30=4,4,IF(L30=5,5,IF(L30=6,6,IF(L30=7,7,IF(L30=8,8,0))))))))</f>
        <v>1</v>
      </c>
      <c r="V30" s="43">
        <f t="shared" si="1"/>
        <v>15</v>
      </c>
      <c r="W30" s="15">
        <f>IF(L30=9,9,IF(L30=10,10,IF(L30=11,11,IF(L30=12,12,IF(L30=13,13,IF(L30=14,14,IF(L30=15,15,IF(L30=16,16,0))))))))</f>
        <v>0</v>
      </c>
      <c r="X30" s="15">
        <f t="shared" si="2"/>
        <v>0</v>
      </c>
      <c r="Y30" s="15">
        <f>IF(L30=17,17,IF(L30=18,18,IF(L30=19,19,IF(L30=20,20,IF(L30=21,21,IF(L30=22,22,IF(L30=23,23,IF(L30=24,24,0))))))))</f>
        <v>0</v>
      </c>
      <c r="Z30" s="15">
        <f t="shared" si="3"/>
        <v>0</v>
      </c>
      <c r="AA30" s="15">
        <f>COUNTIF(D30:I30,"&gt;=200")</f>
        <v>4</v>
      </c>
      <c r="AB30" s="15">
        <f>AA30*2</f>
        <v>8</v>
      </c>
      <c r="AC30" s="15">
        <f>COUNTIF(D30:I30,"&gt;=250")</f>
        <v>1</v>
      </c>
      <c r="AD30" s="15">
        <f>AC30*2</f>
        <v>2</v>
      </c>
      <c r="AE30" s="15">
        <f>COUNTIF(D30:I30,"=300")</f>
        <v>0</v>
      </c>
      <c r="AF30" s="15">
        <f>AE30*6</f>
        <v>0</v>
      </c>
      <c r="AG30" s="15">
        <f t="shared" si="4"/>
        <v>2</v>
      </c>
      <c r="AH30" s="15">
        <f t="shared" si="5"/>
        <v>6</v>
      </c>
      <c r="AI30" s="15">
        <f t="shared" si="6"/>
        <v>4</v>
      </c>
      <c r="AJ30" s="15">
        <f t="shared" si="7"/>
        <v>0</v>
      </c>
      <c r="AK30" s="15"/>
      <c r="AL30" s="15"/>
      <c r="AM30" s="15"/>
      <c r="AN30" s="15"/>
      <c r="AO30" s="15"/>
      <c r="AP30" s="15"/>
      <c r="AQ30" s="15"/>
    </row>
    <row r="31" spans="1:43" ht="12.75">
      <c r="A31" s="106"/>
      <c r="B31" s="29">
        <v>3</v>
      </c>
      <c r="C31" s="17" t="s">
        <v>48</v>
      </c>
      <c r="D31" s="14">
        <v>192</v>
      </c>
      <c r="E31" s="14">
        <v>125</v>
      </c>
      <c r="F31" s="14">
        <v>150</v>
      </c>
      <c r="G31" s="14">
        <v>212</v>
      </c>
      <c r="H31" s="14">
        <v>160</v>
      </c>
      <c r="I31" s="14">
        <v>191</v>
      </c>
      <c r="J31" s="30">
        <f>SUM(D31:I31)</f>
        <v>1030</v>
      </c>
      <c r="K31" s="31">
        <f>AVERAGE(D31:I31)</f>
        <v>171.66666666666666</v>
      </c>
      <c r="L31" s="29">
        <f>RANK(J31,$J$4:$J$41,0)</f>
        <v>8</v>
      </c>
      <c r="M31" s="47">
        <v>1</v>
      </c>
      <c r="N31" s="47">
        <v>0</v>
      </c>
      <c r="O31" s="47">
        <v>0</v>
      </c>
      <c r="P31" s="47">
        <v>1</v>
      </c>
      <c r="Q31" s="8">
        <f t="shared" si="0"/>
        <v>17</v>
      </c>
      <c r="R31" s="9">
        <f>RANK(Q31,Q4:Q41,0)</f>
        <v>6</v>
      </c>
      <c r="S31" s="41" t="str">
        <f>RIGHT(C31,3)</f>
        <v>ová</v>
      </c>
      <c r="T31" s="15">
        <f>IF(OR(S31="ová",S31="ská",C31="romana fischer"),4,3)</f>
        <v>4</v>
      </c>
      <c r="U31" s="15">
        <f>IF(L31=1,1,IF(L31=2,2,IF(L31=3,3,IF(L31=4,4,IF(L31=5,5,IF(L31=6,6,IF(L31=7,7,IF(L31=8,8,0))))))))</f>
        <v>8</v>
      </c>
      <c r="V31" s="43">
        <f t="shared" si="1"/>
        <v>8</v>
      </c>
      <c r="W31" s="15">
        <f>IF(L31=9,9,IF(L31=10,10,IF(L31=11,11,IF(L31=12,12,IF(L31=13,13,IF(L31=14,14,IF(L31=15,15,IF(L31=16,16,0))))))))</f>
        <v>0</v>
      </c>
      <c r="X31" s="15">
        <f t="shared" si="2"/>
        <v>0</v>
      </c>
      <c r="Y31" s="15">
        <f>IF(L31=17,17,IF(L31=18,18,IF(L31=19,19,IF(L31=20,20,IF(L31=21,21,IF(L31=22,22,IF(L31=23,23,IF(L31=24,24,0))))))))</f>
        <v>0</v>
      </c>
      <c r="Z31" s="15">
        <f t="shared" si="3"/>
        <v>0</v>
      </c>
      <c r="AA31" s="15">
        <f>COUNTIF(D31:I31,"&gt;=200")</f>
        <v>1</v>
      </c>
      <c r="AB31" s="15">
        <f>AA31*2</f>
        <v>2</v>
      </c>
      <c r="AC31" s="15">
        <f>COUNTIF(D31:I31,"&gt;=250")</f>
        <v>0</v>
      </c>
      <c r="AD31" s="15">
        <f>AC31*2</f>
        <v>0</v>
      </c>
      <c r="AE31" s="15">
        <f>COUNTIF(D31:I31,"=300")</f>
        <v>0</v>
      </c>
      <c r="AF31" s="15">
        <f>AE31*6</f>
        <v>0</v>
      </c>
      <c r="AG31" s="15">
        <f t="shared" si="4"/>
        <v>2</v>
      </c>
      <c r="AH31" s="15">
        <f t="shared" si="5"/>
        <v>0</v>
      </c>
      <c r="AI31" s="15">
        <f t="shared" si="6"/>
        <v>0</v>
      </c>
      <c r="AJ31" s="15">
        <f t="shared" si="7"/>
        <v>1</v>
      </c>
      <c r="AK31" s="15"/>
      <c r="AL31" s="15"/>
      <c r="AM31" s="15"/>
      <c r="AN31" s="15"/>
      <c r="AO31" s="15"/>
      <c r="AP31" s="15"/>
      <c r="AQ31" s="15"/>
    </row>
    <row r="32" spans="1:43" ht="13.5" thickBot="1">
      <c r="A32" s="107" t="s">
        <v>95</v>
      </c>
      <c r="B32" s="107"/>
      <c r="C32" s="107"/>
      <c r="D32" s="32">
        <f aca="true" t="shared" si="13" ref="D32:I32">SUM(D29:D31)</f>
        <v>557</v>
      </c>
      <c r="E32" s="32">
        <f t="shared" si="13"/>
        <v>500</v>
      </c>
      <c r="F32" s="32">
        <f t="shared" si="13"/>
        <v>525</v>
      </c>
      <c r="G32" s="32">
        <f t="shared" si="13"/>
        <v>688</v>
      </c>
      <c r="H32" s="32">
        <f t="shared" si="13"/>
        <v>538</v>
      </c>
      <c r="I32" s="32">
        <f t="shared" si="13"/>
        <v>642</v>
      </c>
      <c r="J32" s="33" t="str">
        <f>IF(SUM(J29:J31)&lt;&gt;SUM(D32:I32),"chyba vzorců","vzorce OK")</f>
        <v>vzorce OK</v>
      </c>
      <c r="K32" s="34"/>
      <c r="L32" s="44"/>
      <c r="M32" s="48"/>
      <c r="N32" s="48"/>
      <c r="O32" s="48"/>
      <c r="P32" s="14"/>
      <c r="Q32" s="8"/>
      <c r="R32" s="9"/>
      <c r="S32" s="41"/>
      <c r="T32" s="15"/>
      <c r="U32" s="15"/>
      <c r="V32" s="43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>
        <f t="shared" si="4"/>
        <v>0</v>
      </c>
      <c r="AH32" s="15">
        <f t="shared" si="5"/>
        <v>0</v>
      </c>
      <c r="AI32" s="15">
        <f t="shared" si="6"/>
        <v>0</v>
      </c>
      <c r="AJ32" s="15">
        <f t="shared" si="7"/>
        <v>0</v>
      </c>
      <c r="AK32" s="15"/>
      <c r="AL32" s="15"/>
      <c r="AM32" s="15"/>
      <c r="AN32" s="15"/>
      <c r="AO32" s="15"/>
      <c r="AP32" s="15"/>
      <c r="AQ32" s="15"/>
    </row>
    <row r="33" spans="1:43" ht="13.5" thickBot="1">
      <c r="A33" s="23" t="s">
        <v>13</v>
      </c>
      <c r="B33" s="24" t="s">
        <v>14</v>
      </c>
      <c r="C33" s="25" t="s">
        <v>94</v>
      </c>
      <c r="D33" s="25" t="s">
        <v>15</v>
      </c>
      <c r="E33" s="25" t="s">
        <v>16</v>
      </c>
      <c r="F33" s="25" t="s">
        <v>17</v>
      </c>
      <c r="G33" s="25" t="s">
        <v>18</v>
      </c>
      <c r="H33" s="25" t="s">
        <v>19</v>
      </c>
      <c r="I33" s="25" t="s">
        <v>20</v>
      </c>
      <c r="J33" s="26" t="s">
        <v>21</v>
      </c>
      <c r="K33" s="27" t="s">
        <v>22</v>
      </c>
      <c r="L33" s="26" t="s">
        <v>14</v>
      </c>
      <c r="M33" s="48"/>
      <c r="N33" s="48"/>
      <c r="O33" s="48"/>
      <c r="P33" s="14"/>
      <c r="Q33" s="8"/>
      <c r="R33" s="9"/>
      <c r="S33" s="41"/>
      <c r="T33" s="15"/>
      <c r="U33" s="15"/>
      <c r="V33" s="43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>
        <f t="shared" si="4"/>
        <v>0</v>
      </c>
      <c r="AH33" s="15">
        <f t="shared" si="5"/>
        <v>0</v>
      </c>
      <c r="AI33" s="15">
        <f t="shared" si="6"/>
        <v>0</v>
      </c>
      <c r="AJ33" s="15">
        <f t="shared" si="7"/>
        <v>0</v>
      </c>
      <c r="AK33" s="15"/>
      <c r="AL33" s="15"/>
      <c r="AM33" s="15"/>
      <c r="AN33" s="15"/>
      <c r="AO33" s="15"/>
      <c r="AP33" s="15"/>
      <c r="AQ33" s="15"/>
    </row>
    <row r="34" spans="1:43" ht="13.5" thickTop="1">
      <c r="A34" s="108">
        <v>7</v>
      </c>
      <c r="B34" s="37">
        <v>1</v>
      </c>
      <c r="C34" s="13" t="s">
        <v>113</v>
      </c>
      <c r="D34" s="14">
        <v>155</v>
      </c>
      <c r="E34" s="14">
        <v>166</v>
      </c>
      <c r="F34" s="14">
        <v>153</v>
      </c>
      <c r="G34" s="14">
        <v>202</v>
      </c>
      <c r="H34" s="14">
        <v>140</v>
      </c>
      <c r="I34" s="14">
        <v>181</v>
      </c>
      <c r="J34" s="30">
        <f>SUM(D34:I34)</f>
        <v>997</v>
      </c>
      <c r="K34" s="31">
        <f>AVERAGE(D34:I34)</f>
        <v>166.16666666666666</v>
      </c>
      <c r="L34" s="29">
        <f>RANK(J34,$J$4:$J$41,0)</f>
        <v>13</v>
      </c>
      <c r="M34" s="47">
        <v>1</v>
      </c>
      <c r="N34" s="47">
        <v>0</v>
      </c>
      <c r="O34" s="47">
        <v>0</v>
      </c>
      <c r="P34" s="47">
        <v>2</v>
      </c>
      <c r="Q34" s="8">
        <f t="shared" si="0"/>
        <v>13</v>
      </c>
      <c r="R34" s="9">
        <f>RANK(Q34,Q4:Q41,0)</f>
        <v>11</v>
      </c>
      <c r="S34" s="41" t="str">
        <f>RIGHT(C34,3)</f>
        <v>ová</v>
      </c>
      <c r="T34" s="15">
        <f>IF(OR(S34="ová",S34="ská",C34="romana fischer"),4,3)</f>
        <v>4</v>
      </c>
      <c r="U34" s="15">
        <f>IF(L34=1,1,IF(L34=2,2,IF(L34=3,3,IF(L34=4,4,IF(L34=5,5,IF(L34=6,6,IF(L34=7,7,IF(L34=8,8,0))))))))</f>
        <v>0</v>
      </c>
      <c r="V34" s="43">
        <f t="shared" si="1"/>
        <v>0</v>
      </c>
      <c r="W34" s="15">
        <f>IF(L34=9,9,IF(L34=10,10,IF(L34=11,11,IF(L34=12,12,IF(L34=13,13,IF(L34=14,14,IF(L34=15,15,IF(L34=16,16,0))))))))</f>
        <v>13</v>
      </c>
      <c r="X34" s="15">
        <f t="shared" si="2"/>
        <v>3</v>
      </c>
      <c r="Y34" s="15">
        <f>IF(L34=17,17,IF(L34=18,18,IF(L34=19,19,IF(L34=20,20,IF(L34=21,21,IF(L34=22,22,IF(L34=23,23,IF(L34=24,24,0))))))))</f>
        <v>0</v>
      </c>
      <c r="Z34" s="15">
        <f t="shared" si="3"/>
        <v>0</v>
      </c>
      <c r="AA34" s="15">
        <f>COUNTIF(D34:I34,"&gt;=200")</f>
        <v>1</v>
      </c>
      <c r="AB34" s="15">
        <f>AA34*2</f>
        <v>2</v>
      </c>
      <c r="AC34" s="15">
        <f>COUNTIF(D34:I34,"&gt;=250")</f>
        <v>0</v>
      </c>
      <c r="AD34" s="15">
        <f>AC34*2</f>
        <v>0</v>
      </c>
      <c r="AE34" s="15">
        <f>COUNTIF(D34:I34,"=300")</f>
        <v>0</v>
      </c>
      <c r="AF34" s="15">
        <f>AE34*6</f>
        <v>0</v>
      </c>
      <c r="AG34" s="15">
        <f t="shared" si="4"/>
        <v>2</v>
      </c>
      <c r="AH34" s="15">
        <f t="shared" si="5"/>
        <v>0</v>
      </c>
      <c r="AI34" s="15">
        <f t="shared" si="6"/>
        <v>0</v>
      </c>
      <c r="AJ34" s="15">
        <f t="shared" si="7"/>
        <v>2</v>
      </c>
      <c r="AK34" s="15"/>
      <c r="AL34" s="15"/>
      <c r="AM34" s="15"/>
      <c r="AN34" s="15"/>
      <c r="AO34" s="15"/>
      <c r="AP34" s="15"/>
      <c r="AQ34" s="15"/>
    </row>
    <row r="35" spans="1:43" ht="12.75">
      <c r="A35" s="108"/>
      <c r="B35" s="29">
        <v>2</v>
      </c>
      <c r="C35" s="17" t="s">
        <v>49</v>
      </c>
      <c r="D35" s="14">
        <v>211</v>
      </c>
      <c r="E35" s="14">
        <v>180</v>
      </c>
      <c r="F35" s="14">
        <v>191</v>
      </c>
      <c r="G35" s="14">
        <v>161</v>
      </c>
      <c r="H35" s="14">
        <v>141</v>
      </c>
      <c r="I35" s="14">
        <v>172</v>
      </c>
      <c r="J35" s="30">
        <f>SUM(D35:I35)</f>
        <v>1056</v>
      </c>
      <c r="K35" s="31">
        <f>AVERAGE(D35:I35)</f>
        <v>176</v>
      </c>
      <c r="L35" s="29">
        <f>RANK(J35,$J$4:$J$41,0)</f>
        <v>7</v>
      </c>
      <c r="M35" s="47">
        <v>1</v>
      </c>
      <c r="N35" s="47">
        <v>0</v>
      </c>
      <c r="O35" s="47">
        <v>0</v>
      </c>
      <c r="P35" s="47">
        <v>1</v>
      </c>
      <c r="Q35" s="8">
        <f t="shared" si="0"/>
        <v>17</v>
      </c>
      <c r="R35" s="9">
        <f>RANK(Q35,Q4:Q41,0)</f>
        <v>6</v>
      </c>
      <c r="S35" s="41" t="str">
        <f>RIGHT(C35,3)</f>
        <v>ený</v>
      </c>
      <c r="T35" s="15">
        <f>IF(OR(S35="ová",S35="ská",C35="romana fischer"),4,3)</f>
        <v>3</v>
      </c>
      <c r="U35" s="15">
        <f>IF(L35=1,1,IF(L35=2,2,IF(L35=3,3,IF(L35=4,4,IF(L35=5,5,IF(L35=6,6,IF(L35=7,7,IF(L35=8,8,0))))))))</f>
        <v>7</v>
      </c>
      <c r="V35" s="43">
        <f t="shared" si="1"/>
        <v>9</v>
      </c>
      <c r="W35" s="15">
        <f>IF(L35=9,9,IF(L35=10,10,IF(L35=11,11,IF(L35=12,12,IF(L35=13,13,IF(L35=14,14,IF(L35=15,15,IF(L35=16,16,0))))))))</f>
        <v>0</v>
      </c>
      <c r="X35" s="15">
        <f t="shared" si="2"/>
        <v>0</v>
      </c>
      <c r="Y35" s="15">
        <f>IF(L35=17,17,IF(L35=18,18,IF(L35=19,19,IF(L35=20,20,IF(L35=21,21,IF(L35=22,22,IF(L35=23,23,IF(L35=24,24,0))))))))</f>
        <v>0</v>
      </c>
      <c r="Z35" s="15">
        <f t="shared" si="3"/>
        <v>0</v>
      </c>
      <c r="AA35" s="15">
        <f>COUNTIF(D35:I35,"&gt;=200")</f>
        <v>1</v>
      </c>
      <c r="AB35" s="15">
        <f>AA35*2</f>
        <v>2</v>
      </c>
      <c r="AC35" s="15">
        <f>COUNTIF(D35:I35,"&gt;=250")</f>
        <v>0</v>
      </c>
      <c r="AD35" s="15">
        <f>AC35*2</f>
        <v>0</v>
      </c>
      <c r="AE35" s="15">
        <f>COUNTIF(D35:I35,"=300")</f>
        <v>0</v>
      </c>
      <c r="AF35" s="15">
        <f>AE35*6</f>
        <v>0</v>
      </c>
      <c r="AG35" s="15">
        <f t="shared" si="4"/>
        <v>2</v>
      </c>
      <c r="AH35" s="15">
        <f t="shared" si="5"/>
        <v>0</v>
      </c>
      <c r="AI35" s="15">
        <f t="shared" si="6"/>
        <v>0</v>
      </c>
      <c r="AJ35" s="15">
        <f t="shared" si="7"/>
        <v>1</v>
      </c>
      <c r="AK35" s="15"/>
      <c r="AL35" s="15"/>
      <c r="AM35" s="15"/>
      <c r="AN35" s="15"/>
      <c r="AO35" s="15"/>
      <c r="AP35" s="15"/>
      <c r="AQ35" s="15"/>
    </row>
    <row r="36" spans="1:43" ht="12.75">
      <c r="A36" s="108"/>
      <c r="B36" s="29">
        <v>3</v>
      </c>
      <c r="C36" s="17" t="s">
        <v>107</v>
      </c>
      <c r="D36" s="14">
        <v>113</v>
      </c>
      <c r="E36" s="14">
        <v>182</v>
      </c>
      <c r="F36" s="14">
        <v>112</v>
      </c>
      <c r="G36" s="14">
        <v>129</v>
      </c>
      <c r="H36" s="14">
        <v>128</v>
      </c>
      <c r="I36" s="14">
        <v>139</v>
      </c>
      <c r="J36" s="30">
        <f>SUM(D36:I36)</f>
        <v>803</v>
      </c>
      <c r="K36" s="31">
        <f>AVERAGE(D36:I36)</f>
        <v>133.83333333333334</v>
      </c>
      <c r="L36" s="29">
        <f>RANK(J36,$J$4:$J$41,0)</f>
        <v>20</v>
      </c>
      <c r="M36" s="47">
        <v>0</v>
      </c>
      <c r="N36" s="47">
        <v>0</v>
      </c>
      <c r="O36" s="47">
        <v>0</v>
      </c>
      <c r="P36" s="47">
        <v>0</v>
      </c>
      <c r="Q36" s="8">
        <f t="shared" si="0"/>
        <v>4</v>
      </c>
      <c r="R36" s="9">
        <f>RANK(Q36,Q4:Q41,0)</f>
        <v>20</v>
      </c>
      <c r="S36" s="41" t="str">
        <f>RIGHT(C36,3)</f>
        <v>her</v>
      </c>
      <c r="T36" s="15">
        <f>IF(OR(S36="ová",S36="ská",C36="romana fischer"),4,3)</f>
        <v>3</v>
      </c>
      <c r="U36" s="15">
        <f>IF(L36=1,1,IF(L36=2,2,IF(L36=3,3,IF(L36=4,4,IF(L36=5,5,IF(L36=6,6,IF(L36=7,7,IF(L36=8,8,0))))))))</f>
        <v>0</v>
      </c>
      <c r="V36" s="43">
        <f t="shared" si="1"/>
        <v>0</v>
      </c>
      <c r="W36" s="15">
        <f>IF(L36=9,9,IF(L36=10,10,IF(L36=11,11,IF(L36=12,12,IF(L36=13,13,IF(L36=14,14,IF(L36=15,15,IF(L36=16,16,0))))))))</f>
        <v>0</v>
      </c>
      <c r="X36" s="15">
        <f t="shared" si="2"/>
        <v>0</v>
      </c>
      <c r="Y36" s="15">
        <f>IF(L36=17,17,IF(L36=18,18,IF(L36=19,19,IF(L36=20,20,IF(L36=21,21,IF(L36=22,22,IF(L36=23,23,IF(L36=24,24,0))))))))</f>
        <v>20</v>
      </c>
      <c r="Z36" s="15">
        <f t="shared" si="3"/>
        <v>1</v>
      </c>
      <c r="AA36" s="15">
        <f>COUNTIF(D36:I36,"&gt;=200")</f>
        <v>0</v>
      </c>
      <c r="AB36" s="15">
        <f>AA36*2</f>
        <v>0</v>
      </c>
      <c r="AC36" s="15">
        <f>COUNTIF(D36:I36,"&gt;=250")</f>
        <v>0</v>
      </c>
      <c r="AD36" s="15">
        <f>AC36*2</f>
        <v>0</v>
      </c>
      <c r="AE36" s="15">
        <f>COUNTIF(D36:I36,"=300")</f>
        <v>0</v>
      </c>
      <c r="AF36" s="15">
        <f>AE36*6</f>
        <v>0</v>
      </c>
      <c r="AG36" s="15">
        <f t="shared" si="4"/>
        <v>0</v>
      </c>
      <c r="AH36" s="15">
        <f t="shared" si="5"/>
        <v>0</v>
      </c>
      <c r="AI36" s="15">
        <f t="shared" si="6"/>
        <v>0</v>
      </c>
      <c r="AJ36" s="15">
        <f t="shared" si="7"/>
        <v>0</v>
      </c>
      <c r="AK36" s="15"/>
      <c r="AL36" s="15"/>
      <c r="AM36" s="15"/>
      <c r="AN36" s="15"/>
      <c r="AO36" s="15"/>
      <c r="AP36" s="15"/>
      <c r="AQ36" s="15"/>
    </row>
    <row r="37" spans="1:43" ht="13.5" thickBot="1">
      <c r="A37" s="107" t="s">
        <v>95</v>
      </c>
      <c r="B37" s="107"/>
      <c r="C37" s="107"/>
      <c r="D37" s="32">
        <f aca="true" t="shared" si="14" ref="D37:I37">SUM(D34:D36)</f>
        <v>479</v>
      </c>
      <c r="E37" s="32">
        <f t="shared" si="14"/>
        <v>528</v>
      </c>
      <c r="F37" s="32">
        <f t="shared" si="14"/>
        <v>456</v>
      </c>
      <c r="G37" s="32">
        <f t="shared" si="14"/>
        <v>492</v>
      </c>
      <c r="H37" s="32">
        <f t="shared" si="14"/>
        <v>409</v>
      </c>
      <c r="I37" s="32">
        <f t="shared" si="14"/>
        <v>492</v>
      </c>
      <c r="J37" s="33" t="str">
        <f>IF(SUM(J34:J36)&lt;&gt;SUM(D37:I37),"chyba vzorců","vzorce OK")</f>
        <v>vzorce OK</v>
      </c>
      <c r="K37" s="34"/>
      <c r="L37" s="44"/>
      <c r="M37" s="48"/>
      <c r="N37" s="48"/>
      <c r="O37" s="48"/>
      <c r="P37" s="14"/>
      <c r="Q37" s="8"/>
      <c r="R37" s="9"/>
      <c r="S37" s="41"/>
      <c r="T37" s="15"/>
      <c r="U37" s="15"/>
      <c r="V37" s="43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>
        <f t="shared" si="4"/>
        <v>0</v>
      </c>
      <c r="AH37" s="15">
        <f t="shared" si="5"/>
        <v>0</v>
      </c>
      <c r="AI37" s="15">
        <f t="shared" si="6"/>
        <v>0</v>
      </c>
      <c r="AJ37" s="15">
        <f t="shared" si="7"/>
        <v>0</v>
      </c>
      <c r="AK37" s="15"/>
      <c r="AL37" s="15"/>
      <c r="AM37" s="15"/>
      <c r="AN37" s="15"/>
      <c r="AO37" s="15"/>
      <c r="AP37" s="15"/>
      <c r="AQ37" s="15"/>
    </row>
    <row r="38" spans="1:43" ht="13.5" thickBot="1">
      <c r="A38" s="23" t="s">
        <v>13</v>
      </c>
      <c r="B38" s="24" t="s">
        <v>14</v>
      </c>
      <c r="C38" s="25" t="s">
        <v>94</v>
      </c>
      <c r="D38" s="25" t="s">
        <v>15</v>
      </c>
      <c r="E38" s="25" t="s">
        <v>16</v>
      </c>
      <c r="F38" s="25" t="s">
        <v>17</v>
      </c>
      <c r="G38" s="25" t="s">
        <v>18</v>
      </c>
      <c r="H38" s="25" t="s">
        <v>19</v>
      </c>
      <c r="I38" s="25" t="s">
        <v>20</v>
      </c>
      <c r="J38" s="26" t="s">
        <v>21</v>
      </c>
      <c r="K38" s="27" t="s">
        <v>22</v>
      </c>
      <c r="L38" s="26" t="s">
        <v>14</v>
      </c>
      <c r="M38" s="48"/>
      <c r="N38" s="48"/>
      <c r="O38" s="48"/>
      <c r="P38" s="14"/>
      <c r="Q38" s="8"/>
      <c r="R38" s="9"/>
      <c r="S38" s="41"/>
      <c r="T38" s="15"/>
      <c r="U38" s="15"/>
      <c r="V38" s="43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>
        <f t="shared" si="4"/>
        <v>0</v>
      </c>
      <c r="AH38" s="15">
        <f t="shared" si="5"/>
        <v>0</v>
      </c>
      <c r="AI38" s="15">
        <f t="shared" si="6"/>
        <v>0</v>
      </c>
      <c r="AJ38" s="15">
        <f t="shared" si="7"/>
        <v>0</v>
      </c>
      <c r="AK38" s="15"/>
      <c r="AL38" s="15"/>
      <c r="AM38" s="15"/>
      <c r="AN38" s="15"/>
      <c r="AO38" s="15"/>
      <c r="AP38" s="15"/>
      <c r="AQ38" s="15"/>
    </row>
    <row r="39" spans="1:43" ht="13.5" thickTop="1">
      <c r="A39" s="106">
        <v>8</v>
      </c>
      <c r="B39" s="37">
        <v>1</v>
      </c>
      <c r="C39" s="13" t="s">
        <v>44</v>
      </c>
      <c r="D39" s="14">
        <v>150</v>
      </c>
      <c r="E39" s="14">
        <v>153</v>
      </c>
      <c r="F39" s="14">
        <v>179</v>
      </c>
      <c r="G39" s="14">
        <v>167</v>
      </c>
      <c r="H39" s="14">
        <v>148</v>
      </c>
      <c r="I39" s="14">
        <v>162</v>
      </c>
      <c r="J39" s="30">
        <f>SUM(D39:I39)</f>
        <v>959</v>
      </c>
      <c r="K39" s="31">
        <f>AVERAGE(D39:I39)</f>
        <v>159.83333333333334</v>
      </c>
      <c r="L39" s="29">
        <f>RANK(J39,$J$4:$J$41,0)</f>
        <v>15</v>
      </c>
      <c r="M39" s="47">
        <v>0</v>
      </c>
      <c r="N39" s="47">
        <v>0</v>
      </c>
      <c r="O39" s="47">
        <v>0</v>
      </c>
      <c r="P39" s="47">
        <v>2</v>
      </c>
      <c r="Q39" s="8">
        <f t="shared" si="0"/>
        <v>6</v>
      </c>
      <c r="R39" s="9">
        <f>RANK(Q39,Q4:Q41,0)</f>
        <v>15</v>
      </c>
      <c r="S39" s="41" t="str">
        <f>RIGHT(C39,3)</f>
        <v>ček</v>
      </c>
      <c r="T39" s="15">
        <f>IF(OR(S39="ová",S39="ská",C39="romana fischer"),4,3)</f>
        <v>3</v>
      </c>
      <c r="U39" s="15">
        <f>IF(L39=1,1,IF(L39=2,2,IF(L39=3,3,IF(L39=4,4,IF(L39=5,5,IF(L39=6,6,IF(L39=7,7,IF(L39=8,8,0))))))))</f>
        <v>0</v>
      </c>
      <c r="V39" s="43">
        <f t="shared" si="1"/>
        <v>0</v>
      </c>
      <c r="W39" s="15">
        <f>IF(L39=9,9,IF(L39=10,10,IF(L39=11,11,IF(L39=12,12,IF(L39=13,13,IF(L39=14,14,IF(L39=15,15,IF(L39=16,16,0))))))))</f>
        <v>15</v>
      </c>
      <c r="X39" s="15">
        <f t="shared" si="2"/>
        <v>1</v>
      </c>
      <c r="Y39" s="15">
        <f>IF(L39=17,17,IF(L39=18,18,IF(L39=19,19,IF(L39=20,20,IF(L39=21,21,IF(L39=22,22,IF(L39=23,23,IF(L39=24,24,0))))))))</f>
        <v>0</v>
      </c>
      <c r="Z39" s="15">
        <f t="shared" si="3"/>
        <v>0</v>
      </c>
      <c r="AA39" s="15">
        <f>COUNTIF(D39:I39,"&gt;=200")</f>
        <v>0</v>
      </c>
      <c r="AB39" s="15">
        <f>AA39*2</f>
        <v>0</v>
      </c>
      <c r="AC39" s="15">
        <f>COUNTIF(D39:I39,"&gt;=250")</f>
        <v>0</v>
      </c>
      <c r="AD39" s="15">
        <f>AC39*2</f>
        <v>0</v>
      </c>
      <c r="AE39" s="15">
        <f>COUNTIF(D39:I39,"=300")</f>
        <v>0</v>
      </c>
      <c r="AF39" s="15">
        <f>AE39*6</f>
        <v>0</v>
      </c>
      <c r="AG39" s="15">
        <f t="shared" si="4"/>
        <v>0</v>
      </c>
      <c r="AH39" s="15">
        <f t="shared" si="5"/>
        <v>0</v>
      </c>
      <c r="AI39" s="15">
        <f t="shared" si="6"/>
        <v>0</v>
      </c>
      <c r="AJ39" s="15">
        <f t="shared" si="7"/>
        <v>2</v>
      </c>
      <c r="AK39" s="15"/>
      <c r="AL39" s="15"/>
      <c r="AM39" s="15"/>
      <c r="AN39" s="15"/>
      <c r="AO39" s="15"/>
      <c r="AP39" s="15"/>
      <c r="AQ39" s="15"/>
    </row>
    <row r="40" spans="1:43" ht="12.75">
      <c r="A40" s="106"/>
      <c r="B40" s="29">
        <v>2</v>
      </c>
      <c r="C40" s="17" t="s">
        <v>59</v>
      </c>
      <c r="D40" s="14">
        <v>235</v>
      </c>
      <c r="E40" s="14">
        <v>172</v>
      </c>
      <c r="F40" s="14">
        <v>237</v>
      </c>
      <c r="G40" s="14">
        <v>191</v>
      </c>
      <c r="H40" s="14">
        <v>219</v>
      </c>
      <c r="I40" s="14">
        <v>198</v>
      </c>
      <c r="J40" s="30">
        <f>SUM(D40:I40)</f>
        <v>1252</v>
      </c>
      <c r="K40" s="31">
        <f>AVERAGE(D40:I40)</f>
        <v>208.66666666666666</v>
      </c>
      <c r="L40" s="29">
        <f>RANK(J40,$J$4:$J$41,0)</f>
        <v>2</v>
      </c>
      <c r="M40" s="47">
        <v>3</v>
      </c>
      <c r="N40" s="47">
        <v>2</v>
      </c>
      <c r="O40" s="47">
        <v>1</v>
      </c>
      <c r="P40" s="47">
        <v>1</v>
      </c>
      <c r="Q40" s="8">
        <f t="shared" si="0"/>
        <v>40</v>
      </c>
      <c r="R40" s="9">
        <f>RANK(Q40,Q4:Q41,0)</f>
        <v>1</v>
      </c>
      <c r="S40" s="41" t="str">
        <f>RIGHT(C40,3)</f>
        <v>nář</v>
      </c>
      <c r="T40" s="15">
        <f>IF(OR(S40="ová",S40="ská",C40="romana fischer"),4,3)</f>
        <v>3</v>
      </c>
      <c r="U40" s="15">
        <f>IF(L40=1,1,IF(L40=2,2,IF(L40=3,3,IF(L40=4,4,IF(L40=5,5,IF(L40=6,6,IF(L40=7,7,IF(L40=8,8,0))))))))</f>
        <v>2</v>
      </c>
      <c r="V40" s="43">
        <f t="shared" si="1"/>
        <v>14</v>
      </c>
      <c r="W40" s="15">
        <f>IF(L40=9,9,IF(L40=10,10,IF(L40=11,11,IF(L40=12,12,IF(L40=13,13,IF(L40=14,14,IF(L40=15,15,IF(L40=16,16,0))))))))</f>
        <v>0</v>
      </c>
      <c r="X40" s="15">
        <f t="shared" si="2"/>
        <v>0</v>
      </c>
      <c r="Y40" s="15">
        <f>IF(L40=17,17,IF(L40=18,18,IF(L40=19,19,IF(L40=20,20,IF(L40=21,21,IF(L40=22,22,IF(L40=23,23,IF(L40=24,24,0))))))))</f>
        <v>0</v>
      </c>
      <c r="Z40" s="15">
        <f t="shared" si="3"/>
        <v>0</v>
      </c>
      <c r="AA40" s="15">
        <f>COUNTIF(D40:I40,"&gt;=200")</f>
        <v>3</v>
      </c>
      <c r="AB40" s="15">
        <f>AA40*2</f>
        <v>6</v>
      </c>
      <c r="AC40" s="15">
        <f>COUNTIF(D40:I40,"&gt;=250")</f>
        <v>0</v>
      </c>
      <c r="AD40" s="15">
        <f>AC40*2</f>
        <v>0</v>
      </c>
      <c r="AE40" s="15">
        <f>COUNTIF(D40:I40,"=300")</f>
        <v>0</v>
      </c>
      <c r="AF40" s="15">
        <f>AE40*6</f>
        <v>0</v>
      </c>
      <c r="AG40" s="15">
        <f t="shared" si="4"/>
        <v>6</v>
      </c>
      <c r="AH40" s="15">
        <f t="shared" si="5"/>
        <v>6</v>
      </c>
      <c r="AI40" s="15">
        <f t="shared" si="6"/>
        <v>4</v>
      </c>
      <c r="AJ40" s="15">
        <f t="shared" si="7"/>
        <v>1</v>
      </c>
      <c r="AK40" s="15"/>
      <c r="AL40" s="15"/>
      <c r="AM40" s="15"/>
      <c r="AN40" s="15"/>
      <c r="AO40" s="15"/>
      <c r="AP40" s="15"/>
      <c r="AQ40" s="15"/>
    </row>
    <row r="41" spans="1:43" ht="12.75">
      <c r="A41" s="106"/>
      <c r="B41" s="29">
        <v>3</v>
      </c>
      <c r="C41" s="17" t="s">
        <v>115</v>
      </c>
      <c r="D41" s="14">
        <v>110</v>
      </c>
      <c r="E41" s="14">
        <v>119</v>
      </c>
      <c r="F41" s="14">
        <v>120</v>
      </c>
      <c r="G41" s="14">
        <v>169</v>
      </c>
      <c r="H41" s="14">
        <v>130</v>
      </c>
      <c r="I41" s="14">
        <v>117</v>
      </c>
      <c r="J41" s="30">
        <f>SUM(D41:I41)</f>
        <v>765</v>
      </c>
      <c r="K41" s="31">
        <f>AVERAGE(D41:I41)</f>
        <v>127.5</v>
      </c>
      <c r="L41" s="29">
        <f>RANK(J41,$J$4:$J$41,0)</f>
        <v>23</v>
      </c>
      <c r="M41" s="47">
        <v>0</v>
      </c>
      <c r="N41" s="47">
        <v>0</v>
      </c>
      <c r="O41" s="47">
        <v>0</v>
      </c>
      <c r="P41" s="47">
        <v>0</v>
      </c>
      <c r="Q41" s="8">
        <f t="shared" si="0"/>
        <v>4</v>
      </c>
      <c r="R41" s="9">
        <f>RANK(Q41,Q4:Q41,0)</f>
        <v>20</v>
      </c>
      <c r="S41" s="41" t="str">
        <f>RIGHT(C41,3)</f>
        <v>ová</v>
      </c>
      <c r="T41" s="15">
        <f>IF(OR(S41="ová",S41="ská",C41="romana fischer"),4,3)</f>
        <v>4</v>
      </c>
      <c r="U41" s="15">
        <f>IF(L41=1,1,IF(L41=2,2,IF(L41=3,3,IF(L41=4,4,IF(L41=5,5,IF(L41=6,6,IF(L41=7,7,IF(L41=8,8,0))))))))</f>
        <v>0</v>
      </c>
      <c r="V41" s="43">
        <f t="shared" si="1"/>
        <v>0</v>
      </c>
      <c r="W41" s="15">
        <f>IF(L41=9,9,IF(L41=10,10,IF(L41=11,11,IF(L41=12,12,IF(L41=13,13,IF(L41=14,14,IF(L41=15,15,IF(L41=16,16,0))))))))</f>
        <v>0</v>
      </c>
      <c r="X41" s="15">
        <f t="shared" si="2"/>
        <v>0</v>
      </c>
      <c r="Y41" s="15">
        <f>IF(L41=17,17,IF(L41=18,18,IF(L41=19,19,IF(L41=20,20,IF(L41=21,21,IF(L41=22,22,IF(L41=23,23,IF(L41=24,24,0))))))))</f>
        <v>23</v>
      </c>
      <c r="Z41" s="15">
        <f t="shared" si="3"/>
        <v>0</v>
      </c>
      <c r="AA41" s="15">
        <f>COUNTIF(D41:I41,"&gt;=200")</f>
        <v>0</v>
      </c>
      <c r="AB41" s="15">
        <f>AA41*2</f>
        <v>0</v>
      </c>
      <c r="AC41" s="15">
        <f>COUNTIF(D41:I41,"&gt;=250")</f>
        <v>0</v>
      </c>
      <c r="AD41" s="15">
        <f>AC41*2</f>
        <v>0</v>
      </c>
      <c r="AE41" s="15">
        <f>COUNTIF(D41:I41,"=300")</f>
        <v>0</v>
      </c>
      <c r="AF41" s="15">
        <f>AE41*6</f>
        <v>0</v>
      </c>
      <c r="AG41" s="15">
        <f t="shared" si="4"/>
        <v>0</v>
      </c>
      <c r="AH41" s="15">
        <f t="shared" si="5"/>
        <v>0</v>
      </c>
      <c r="AI41" s="15">
        <f t="shared" si="6"/>
        <v>0</v>
      </c>
      <c r="AJ41" s="15">
        <f t="shared" si="7"/>
        <v>0</v>
      </c>
      <c r="AK41" s="15"/>
      <c r="AL41" s="15"/>
      <c r="AM41" s="15"/>
      <c r="AN41" s="15"/>
      <c r="AO41" s="15"/>
      <c r="AP41" s="15"/>
      <c r="AQ41" s="15"/>
    </row>
    <row r="42" spans="1:40" ht="13.5" thickBot="1">
      <c r="A42" s="107" t="s">
        <v>95</v>
      </c>
      <c r="B42" s="107"/>
      <c r="C42" s="107"/>
      <c r="D42" s="32">
        <f aca="true" t="shared" si="15" ref="D42:I42">SUM(D39:D41)</f>
        <v>495</v>
      </c>
      <c r="E42" s="32">
        <f t="shared" si="15"/>
        <v>444</v>
      </c>
      <c r="F42" s="32">
        <f t="shared" si="15"/>
        <v>536</v>
      </c>
      <c r="G42" s="32">
        <f t="shared" si="15"/>
        <v>527</v>
      </c>
      <c r="H42" s="32">
        <f t="shared" si="15"/>
        <v>497</v>
      </c>
      <c r="I42" s="32">
        <f t="shared" si="15"/>
        <v>477</v>
      </c>
      <c r="J42" s="33" t="str">
        <f>IF(SUM(J39:J41)&lt;&gt;SUM(D42:I42),"chyba vzorců","vzorce OK")</f>
        <v>vzorce OK</v>
      </c>
      <c r="K42" s="34"/>
      <c r="L42" s="35"/>
      <c r="M42" s="80">
        <f>SUM(M4:M41)</f>
        <v>16</v>
      </c>
      <c r="N42" s="80">
        <f>SUM(N4:N41)</f>
        <v>7</v>
      </c>
      <c r="O42" s="80">
        <f>SUM(O4:O41)</f>
        <v>2</v>
      </c>
      <c r="P42" s="80">
        <f>SUM(P4:P41)</f>
        <v>22</v>
      </c>
      <c r="AK42" s="15"/>
      <c r="AL42" s="15"/>
      <c r="AN42" s="15"/>
    </row>
  </sheetData>
  <sheetProtection password="CB79" sheet="1" objects="1" scenarios="1"/>
  <mergeCells count="18">
    <mergeCell ref="A29:A31"/>
    <mergeCell ref="A32:C32"/>
    <mergeCell ref="A34:A36"/>
    <mergeCell ref="A37:C37"/>
    <mergeCell ref="A39:A41"/>
    <mergeCell ref="A42:C42"/>
    <mergeCell ref="A14:A16"/>
    <mergeCell ref="A17:C17"/>
    <mergeCell ref="A19:A21"/>
    <mergeCell ref="A22:C22"/>
    <mergeCell ref="A24:A26"/>
    <mergeCell ref="A27:C27"/>
    <mergeCell ref="M1:O1"/>
    <mergeCell ref="AG1:AI1"/>
    <mergeCell ref="A4:A6"/>
    <mergeCell ref="A7:C7"/>
    <mergeCell ref="A9:A11"/>
    <mergeCell ref="A12:C12"/>
  </mergeCells>
  <conditionalFormatting sqref="AM4:AM41 AK4:AL42 AO4:AQ41 AN4:AN42 U4:AJ41">
    <cfRule type="cellIs" priority="7" dxfId="47" operator="equal" stopIfTrue="1">
      <formula>0</formula>
    </cfRule>
  </conditionalFormatting>
  <conditionalFormatting sqref="L3:L42">
    <cfRule type="cellIs" priority="4" dxfId="48" operator="equal" stopIfTrue="1">
      <formula>1</formula>
    </cfRule>
    <cfRule type="cellIs" priority="5" dxfId="49" operator="equal" stopIfTrue="1">
      <formula>2</formula>
    </cfRule>
    <cfRule type="cellIs" priority="6" dxfId="50" operator="equal" stopIfTrue="1">
      <formula>3</formula>
    </cfRule>
  </conditionalFormatting>
  <conditionalFormatting sqref="D7:I7 D12:I12 D17:I17 D22:I22 D27:I27 D32:I32 D37:I37 D42:I42">
    <cfRule type="cellIs" priority="3" dxfId="51" operator="greaterThanOrEqual" stopIfTrue="1">
      <formula>500</formula>
    </cfRule>
  </conditionalFormatting>
  <conditionalFormatting sqref="D4:I6 D9:I11 D14:I16 D19:I21 D24:I26 D29:I31 D34:I36 D39:I41">
    <cfRule type="cellIs" priority="1" dxfId="52" operator="between" stopIfTrue="1">
      <formula>200</formula>
      <formula>299</formula>
    </cfRule>
    <cfRule type="cellIs" priority="2" dxfId="0" operator="equal" stopIfTrue="1">
      <formula>300</formula>
    </cfRule>
  </conditionalFormatting>
  <dataValidations count="3">
    <dataValidation type="whole" operator="lessThanOrEqual" allowBlank="1" showInputMessage="1" showErrorMessage="1" sqref="D39:I41 D4:I6 D9:I11 D14:I16 D19:I21 D24:I26 D29:I31 D34:I36">
      <formula1>300</formula1>
    </dataValidation>
    <dataValidation type="whole" allowBlank="1" showInputMessage="1" showErrorMessage="1" sqref="M4:P6 M9:P11 M14:P16 M19:P21 M24:P26 M29:P31 M34:P36 M39:P41">
      <formula1>0</formula1>
      <formula2>9</formula2>
    </dataValidation>
    <dataValidation type="list" allowBlank="1" showInputMessage="1" showErrorMessage="1" promptTitle="vyber" sqref="C4:C6 C9:C11 C14:C16 C19:C21 C24:C26 C29:C31 C34:C36 C39:C41">
      <formula1>hraci</formula1>
    </dataValidation>
  </dataValidation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1">
    <pageSetUpPr fitToPage="1"/>
  </sheetPr>
  <dimension ref="A1:AQ50"/>
  <sheetViews>
    <sheetView zoomScale="90" zoomScaleNormal="90" zoomScalePageLayoutView="0" workbookViewId="0" topLeftCell="A1">
      <pane xSplit="3" topLeftCell="D1" activePane="topRight" state="frozen"/>
      <selection pane="topLeft" activeCell="C4" sqref="C4"/>
      <selection pane="topRight" activeCell="C4" sqref="C4"/>
    </sheetView>
  </sheetViews>
  <sheetFormatPr defaultColWidth="9.00390625" defaultRowHeight="12.75"/>
  <cols>
    <col min="1" max="1" width="7.125" style="0" customWidth="1"/>
    <col min="2" max="2" width="6.875" style="0" customWidth="1"/>
    <col min="3" max="3" width="23.00390625" style="1" customWidth="1"/>
    <col min="10" max="10" width="12.25390625" style="0" customWidth="1"/>
    <col min="11" max="11" width="9.125" style="5" customWidth="1"/>
    <col min="13" max="16" width="7.75390625" style="1" customWidth="1"/>
    <col min="17" max="17" width="8.625" style="3" customWidth="1"/>
    <col min="18" max="18" width="1.75390625" style="6" customWidth="1"/>
    <col min="19" max="19" width="1.37890625" style="42" customWidth="1"/>
    <col min="20" max="20" width="5.625" style="1" customWidth="1"/>
    <col min="21" max="21" width="0.875" style="1" customWidth="1"/>
    <col min="22" max="22" width="5.375" style="1" customWidth="1"/>
    <col min="23" max="23" width="0.875" style="1" customWidth="1"/>
    <col min="24" max="24" width="5.375" style="1" customWidth="1"/>
    <col min="25" max="25" width="0.875" style="1" customWidth="1"/>
    <col min="26" max="27" width="5.625" style="1" customWidth="1"/>
    <col min="28" max="32" width="5.375" style="1" customWidth="1"/>
    <col min="33" max="33" width="7.75390625" style="1" customWidth="1"/>
    <col min="34" max="34" width="8.625" style="1" bestFit="1" customWidth="1"/>
    <col min="35" max="35" width="15.125" style="1" bestFit="1" customWidth="1"/>
    <col min="36" max="36" width="6.625" style="1" bestFit="1" customWidth="1"/>
    <col min="37" max="38" width="6.625" style="1" customWidth="1"/>
    <col min="39" max="40" width="5.625" style="1" customWidth="1"/>
    <col min="41" max="41" width="5.375" style="1" customWidth="1"/>
    <col min="42" max="43" width="8.00390625" style="1" customWidth="1"/>
  </cols>
  <sheetData>
    <row r="1" spans="1:43" ht="20.25">
      <c r="A1" s="7" t="s">
        <v>130</v>
      </c>
      <c r="D1" s="21"/>
      <c r="E1" s="21"/>
      <c r="F1" s="21"/>
      <c r="G1" s="21"/>
      <c r="H1" s="21"/>
      <c r="I1" s="21"/>
      <c r="J1" s="21"/>
      <c r="K1" s="22"/>
      <c r="L1" s="21"/>
      <c r="M1" s="115" t="s">
        <v>98</v>
      </c>
      <c r="N1" s="116"/>
      <c r="O1" s="116"/>
      <c r="P1" s="78" t="s">
        <v>124</v>
      </c>
      <c r="Q1" s="8" t="s">
        <v>2</v>
      </c>
      <c r="R1" s="9" t="s">
        <v>2</v>
      </c>
      <c r="S1" s="40"/>
      <c r="T1" s="8" t="s">
        <v>3</v>
      </c>
      <c r="U1" s="10" t="s">
        <v>4</v>
      </c>
      <c r="V1" s="8" t="s">
        <v>3</v>
      </c>
      <c r="W1" s="10" t="s">
        <v>4</v>
      </c>
      <c r="X1" s="8" t="s">
        <v>3</v>
      </c>
      <c r="Y1" s="10" t="s">
        <v>4</v>
      </c>
      <c r="Z1" s="8" t="s">
        <v>3</v>
      </c>
      <c r="AA1" s="10" t="s">
        <v>1</v>
      </c>
      <c r="AB1" s="8" t="s">
        <v>3</v>
      </c>
      <c r="AC1" s="10" t="s">
        <v>1</v>
      </c>
      <c r="AD1" s="8" t="s">
        <v>3</v>
      </c>
      <c r="AE1" s="10" t="s">
        <v>1</v>
      </c>
      <c r="AF1" s="8" t="s">
        <v>3</v>
      </c>
      <c r="AG1" s="110" t="s">
        <v>3</v>
      </c>
      <c r="AH1" s="110"/>
      <c r="AI1" s="110"/>
      <c r="AJ1" s="8"/>
      <c r="AK1" s="10"/>
      <c r="AL1" s="10"/>
      <c r="AM1" s="8"/>
      <c r="AN1" s="10"/>
      <c r="AO1" s="8"/>
      <c r="AP1" s="10"/>
      <c r="AQ1" s="8"/>
    </row>
    <row r="2" spans="1:43" ht="13.5" thickBot="1">
      <c r="A2" s="21"/>
      <c r="B2" s="21"/>
      <c r="C2" s="15"/>
      <c r="D2" s="21"/>
      <c r="E2" s="21"/>
      <c r="F2" s="21"/>
      <c r="G2" s="21"/>
      <c r="H2" s="21"/>
      <c r="I2" s="21"/>
      <c r="J2" s="21"/>
      <c r="K2" s="22"/>
      <c r="L2" s="21"/>
      <c r="M2" s="45">
        <v>3</v>
      </c>
      <c r="N2" s="45">
        <v>4</v>
      </c>
      <c r="O2" s="45" t="s">
        <v>99</v>
      </c>
      <c r="P2" s="79" t="s">
        <v>125</v>
      </c>
      <c r="Q2" s="8" t="s">
        <v>5</v>
      </c>
      <c r="R2" s="9" t="s">
        <v>6</v>
      </c>
      <c r="S2" s="40" t="s">
        <v>36</v>
      </c>
      <c r="T2" s="15" t="s">
        <v>7</v>
      </c>
      <c r="U2" s="11" t="s">
        <v>8</v>
      </c>
      <c r="V2" s="12" t="s">
        <v>8</v>
      </c>
      <c r="W2" s="11" t="s">
        <v>9</v>
      </c>
      <c r="X2" s="15" t="s">
        <v>10</v>
      </c>
      <c r="Y2" s="11" t="s">
        <v>11</v>
      </c>
      <c r="Z2" s="15" t="s">
        <v>11</v>
      </c>
      <c r="AA2" s="10" t="s">
        <v>12</v>
      </c>
      <c r="AB2" s="15" t="s">
        <v>12</v>
      </c>
      <c r="AC2" s="10" t="s">
        <v>42</v>
      </c>
      <c r="AD2" s="15" t="s">
        <v>42</v>
      </c>
      <c r="AE2" s="10">
        <v>300</v>
      </c>
      <c r="AF2" s="15">
        <v>300</v>
      </c>
      <c r="AG2" s="15" t="s">
        <v>40</v>
      </c>
      <c r="AH2" s="15" t="s">
        <v>41</v>
      </c>
      <c r="AI2" s="15" t="s">
        <v>39</v>
      </c>
      <c r="AJ2" s="15" t="s">
        <v>125</v>
      </c>
      <c r="AK2" s="10"/>
      <c r="AL2" s="10"/>
      <c r="AM2" s="15"/>
      <c r="AN2" s="10"/>
      <c r="AO2" s="15"/>
      <c r="AP2" s="10"/>
      <c r="AQ2" s="15"/>
    </row>
    <row r="3" spans="1:43" ht="13.5" thickBot="1">
      <c r="A3" s="23" t="s">
        <v>13</v>
      </c>
      <c r="B3" s="24" t="s">
        <v>14</v>
      </c>
      <c r="C3" s="25" t="s">
        <v>94</v>
      </c>
      <c r="D3" s="25" t="s">
        <v>15</v>
      </c>
      <c r="E3" s="25" t="s">
        <v>16</v>
      </c>
      <c r="F3" s="25" t="s">
        <v>17</v>
      </c>
      <c r="G3" s="25" t="s">
        <v>18</v>
      </c>
      <c r="H3" s="25" t="s">
        <v>19</v>
      </c>
      <c r="I3" s="25" t="s">
        <v>20</v>
      </c>
      <c r="J3" s="26" t="s">
        <v>21</v>
      </c>
      <c r="K3" s="27" t="s">
        <v>22</v>
      </c>
      <c r="L3" s="26" t="s">
        <v>14</v>
      </c>
      <c r="M3" s="46"/>
      <c r="N3" s="46"/>
      <c r="O3" s="46"/>
      <c r="P3" s="29"/>
      <c r="Q3" s="72" t="s">
        <v>117</v>
      </c>
      <c r="R3" s="9"/>
      <c r="S3" s="40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0"/>
      <c r="AL3" s="10"/>
      <c r="AM3" s="15"/>
      <c r="AN3" s="15"/>
      <c r="AO3" s="15"/>
      <c r="AP3" s="10"/>
      <c r="AQ3" s="15"/>
    </row>
    <row r="4" spans="1:43" ht="13.5" thickTop="1">
      <c r="A4" s="108">
        <v>1</v>
      </c>
      <c r="B4" s="28">
        <v>1</v>
      </c>
      <c r="C4" s="73" t="s">
        <v>113</v>
      </c>
      <c r="D4" s="14">
        <v>149</v>
      </c>
      <c r="E4" s="14">
        <v>176</v>
      </c>
      <c r="F4" s="14">
        <v>173</v>
      </c>
      <c r="G4" s="14">
        <v>160</v>
      </c>
      <c r="H4" s="14">
        <v>136</v>
      </c>
      <c r="I4" s="14">
        <v>169</v>
      </c>
      <c r="J4" s="30">
        <f>SUM(D4:I4)</f>
        <v>963</v>
      </c>
      <c r="K4" s="31">
        <f>AVERAGE(D4:I4)</f>
        <v>160.5</v>
      </c>
      <c r="L4" s="29">
        <f>RANK(J4,$J$4:$J$49,0)</f>
        <v>15</v>
      </c>
      <c r="M4" s="47">
        <v>1</v>
      </c>
      <c r="N4" s="47">
        <v>0</v>
      </c>
      <c r="O4" s="47">
        <v>0</v>
      </c>
      <c r="P4" s="47">
        <v>0</v>
      </c>
      <c r="Q4" s="8">
        <f>2*((IF(J4&lt;100,0,(SUM(T4,V4,X4,Z4,AB4,AD4,AF4,AG4,AH4,AI4,AJ4)))))</f>
        <v>14</v>
      </c>
      <c r="R4" s="9">
        <f>RANK(Q4,Q4:Q49,0)</f>
        <v>17</v>
      </c>
      <c r="S4" s="41" t="str">
        <f>RIGHT(C4,3)</f>
        <v>ová</v>
      </c>
      <c r="T4" s="15">
        <f>IF(OR(S4="ová",S4="ská",C4="romana fischer"),4,3)</f>
        <v>4</v>
      </c>
      <c r="U4" s="15">
        <f>IF(L4=1,1,IF(L4=2,2,IF(L4=3,3,IF(L4=4,4,IF(L4=5,5,IF(L4=6,6,IF(L4=7,7,IF(L4=8,8,0))))))))</f>
        <v>0</v>
      </c>
      <c r="V4" s="43">
        <f>IF(U4=1,15,IF(U4=2,14,IF(U4=3,13,IF(U4=4,12,IF(U4=5,11,IF(U4=6,10,IF(U4=7,9,IF(U4=8,8,0))))))))</f>
        <v>0</v>
      </c>
      <c r="W4" s="15">
        <f>IF(L4=9,9,IF(L4=10,10,IF(L4=11,11,IF(L4=12,12,IF(L4=13,13,IF(L4=14,14,IF(L4=15,15,IF(L4=16,16,0))))))))</f>
        <v>15</v>
      </c>
      <c r="X4" s="15">
        <f>IF(W4=9,7,IF(W4=10,6,IF(W4=11,5,IF(W4=12,4,IF(W4=13,3,IF(W4=14,2,IF(W4=15,1,IF(W4=16,1,0))))))))</f>
        <v>1</v>
      </c>
      <c r="Y4" s="15">
        <f>IF(L4=17,17,IF(L4=18,18,IF(L4=19,19,IF(L4=20,20,IF(L4=21,21,IF(L4=22,22,IF(L4=23,23,IF(L4=24,24,0))))))))</f>
        <v>0</v>
      </c>
      <c r="Z4" s="15">
        <f>IF(Y4=17,1,IF(Y4=18,1,IF(Y4=19,1,IF(Y4=20,1,IF(Y4=21,0,IF(Y4=22,0,IF(Y4=23,0,IF(Y4=24,0,0))))))))</f>
        <v>0</v>
      </c>
      <c r="AA4" s="15">
        <f>COUNTIF(D4:I4,"&gt;=200")</f>
        <v>0</v>
      </c>
      <c r="AB4" s="15">
        <f>AA4*2</f>
        <v>0</v>
      </c>
      <c r="AC4" s="15">
        <f>COUNTIF(D4:I4,"&gt;=250")</f>
        <v>0</v>
      </c>
      <c r="AD4" s="15">
        <f>AC4*2</f>
        <v>0</v>
      </c>
      <c r="AE4" s="15">
        <f>COUNTIF(D4:I4,"=300")</f>
        <v>0</v>
      </c>
      <c r="AF4" s="15">
        <f>AE4*6</f>
        <v>0</v>
      </c>
      <c r="AG4" s="15">
        <f aca="true" t="shared" si="0" ref="AG4:AG49">M4*2</f>
        <v>2</v>
      </c>
      <c r="AH4" s="15">
        <f aca="true" t="shared" si="1" ref="AH4:AH49">N4*3</f>
        <v>0</v>
      </c>
      <c r="AI4" s="15">
        <f aca="true" t="shared" si="2" ref="AI4:AI49">O4*4</f>
        <v>0</v>
      </c>
      <c r="AJ4" s="15">
        <f aca="true" t="shared" si="3" ref="AJ4:AJ49">P4*1</f>
        <v>0</v>
      </c>
      <c r="AK4" s="15"/>
      <c r="AL4" s="15"/>
      <c r="AM4" s="15"/>
      <c r="AN4" s="15"/>
      <c r="AO4" s="15"/>
      <c r="AP4" s="15"/>
      <c r="AQ4" s="15"/>
    </row>
    <row r="5" spans="1:43" ht="12.75">
      <c r="A5" s="108"/>
      <c r="B5" s="29">
        <v>2</v>
      </c>
      <c r="C5" s="74" t="s">
        <v>115</v>
      </c>
      <c r="D5" s="14">
        <v>123</v>
      </c>
      <c r="E5" s="14">
        <v>114</v>
      </c>
      <c r="F5" s="14">
        <v>114</v>
      </c>
      <c r="G5" s="14">
        <v>143</v>
      </c>
      <c r="H5" s="14">
        <v>112</v>
      </c>
      <c r="I5" s="14">
        <v>107</v>
      </c>
      <c r="J5" s="30">
        <f>SUM(D5:I5)</f>
        <v>713</v>
      </c>
      <c r="K5" s="31">
        <f>AVERAGE(D5:I5)</f>
        <v>118.83333333333333</v>
      </c>
      <c r="L5" s="29">
        <f>RANK(J5,$J$4:$J$49,0)</f>
        <v>28</v>
      </c>
      <c r="M5" s="47">
        <v>0</v>
      </c>
      <c r="N5" s="47">
        <v>0</v>
      </c>
      <c r="O5" s="47">
        <v>0</v>
      </c>
      <c r="P5" s="47">
        <v>0</v>
      </c>
      <c r="Q5" s="8">
        <f aca="true" t="shared" si="4" ref="Q5:Q49">2*((IF(J5&lt;100,0,(SUM(T5,V5,X5,Z5,AB5,AD5,AF5,AG5,AH5,AI5,AJ5)))))</f>
        <v>8</v>
      </c>
      <c r="R5" s="9">
        <f>RANK(Q5,Q5:Q50,0)</f>
        <v>22</v>
      </c>
      <c r="S5" s="41" t="str">
        <f>RIGHT(C5,3)</f>
        <v>ová</v>
      </c>
      <c r="T5" s="15">
        <f>IF(OR(S5="ová",S5="ská",C5="romana fischer"),4,3)</f>
        <v>4</v>
      </c>
      <c r="U5" s="15">
        <f>IF(L5=1,1,IF(L5=2,2,IF(L5=3,3,IF(L5=4,4,IF(L5=5,5,IF(L5=6,6,IF(L5=7,7,IF(L5=8,8,0))))))))</f>
        <v>0</v>
      </c>
      <c r="V5" s="43">
        <f>IF(U5=1,15,IF(U5=2,14,IF(U5=3,13,IF(U5=4,12,IF(U5=5,11,IF(U5=6,10,IF(U5=7,9,IF(U5=8,8,0))))))))</f>
        <v>0</v>
      </c>
      <c r="W5" s="15">
        <f>IF(L5=9,9,IF(L5=10,10,IF(L5=11,11,IF(L5=12,12,IF(L5=13,13,IF(L5=14,14,IF(L5=15,15,IF(L5=16,16,0))))))))</f>
        <v>0</v>
      </c>
      <c r="X5" s="15">
        <f>IF(W5=9,7,IF(W5=10,6,IF(W5=11,5,IF(W5=12,4,IF(W5=13,3,IF(W5=14,2,IF(W5=15,1,IF(W5=16,1,0))))))))</f>
        <v>0</v>
      </c>
      <c r="Y5" s="15">
        <f>IF(L5=17,17,IF(L5=18,18,IF(L5=19,19,IF(L5=20,20,IF(L5=21,21,IF(L5=22,22,IF(L5=23,23,IF(L5=24,24,0))))))))</f>
        <v>0</v>
      </c>
      <c r="Z5" s="15">
        <f>IF(Y5=17,1,IF(Y5=18,1,IF(Y5=19,1,IF(Y5=20,1,IF(Y5=21,0,IF(Y5=22,0,IF(Y5=23,0,IF(Y5=24,0,0))))))))</f>
        <v>0</v>
      </c>
      <c r="AA5" s="15">
        <f>COUNTIF(D5:I5,"&gt;=200")</f>
        <v>0</v>
      </c>
      <c r="AB5" s="15">
        <f>AA5*2</f>
        <v>0</v>
      </c>
      <c r="AC5" s="15">
        <f>COUNTIF(D5:I5,"&gt;=250")</f>
        <v>0</v>
      </c>
      <c r="AD5" s="15">
        <f>AC5*2</f>
        <v>0</v>
      </c>
      <c r="AE5" s="15">
        <f>COUNTIF(D5:I5,"=300")</f>
        <v>0</v>
      </c>
      <c r="AF5" s="15">
        <f>AE5*6</f>
        <v>0</v>
      </c>
      <c r="AG5" s="15">
        <f t="shared" si="0"/>
        <v>0</v>
      </c>
      <c r="AH5" s="15">
        <f t="shared" si="1"/>
        <v>0</v>
      </c>
      <c r="AI5" s="15">
        <f t="shared" si="2"/>
        <v>0</v>
      </c>
      <c r="AJ5" s="15">
        <f t="shared" si="3"/>
        <v>0</v>
      </c>
      <c r="AK5" s="15"/>
      <c r="AL5" s="15"/>
      <c r="AM5" s="15"/>
      <c r="AN5" s="15"/>
      <c r="AO5" s="15"/>
      <c r="AP5" s="15"/>
      <c r="AQ5" s="15"/>
    </row>
    <row r="6" spans="1:43" ht="12.75">
      <c r="A6" s="108"/>
      <c r="B6" s="29">
        <v>3</v>
      </c>
      <c r="C6" s="75" t="s">
        <v>120</v>
      </c>
      <c r="D6" s="14">
        <v>188</v>
      </c>
      <c r="E6" s="14">
        <v>153</v>
      </c>
      <c r="F6" s="14">
        <v>164</v>
      </c>
      <c r="G6" s="14">
        <v>176</v>
      </c>
      <c r="H6" s="14">
        <v>190</v>
      </c>
      <c r="I6" s="14">
        <v>138</v>
      </c>
      <c r="J6" s="30">
        <f>SUM(D6:I6)</f>
        <v>1009</v>
      </c>
      <c r="K6" s="31">
        <f>AVERAGE(D6:I6)</f>
        <v>168.16666666666666</v>
      </c>
      <c r="L6" s="29">
        <f>RANK(J6,$J$4:$J$49,0)</f>
        <v>9</v>
      </c>
      <c r="M6" s="47">
        <v>0</v>
      </c>
      <c r="N6" s="47">
        <v>0</v>
      </c>
      <c r="O6" s="47">
        <v>0</v>
      </c>
      <c r="P6" s="47">
        <v>0</v>
      </c>
      <c r="Q6" s="8">
        <f t="shared" si="4"/>
        <v>20</v>
      </c>
      <c r="R6" s="9">
        <f>RANK(Q6,Q6:Q51,0)</f>
        <v>13</v>
      </c>
      <c r="S6" s="41" t="str">
        <f>RIGHT(C6,3)</f>
        <v>tný</v>
      </c>
      <c r="T6" s="15">
        <f>IF(OR(S6="ová",S6="ská",C6="romana fischer"),4,3)</f>
        <v>3</v>
      </c>
      <c r="U6" s="15">
        <f>IF(L6=1,1,IF(L6=2,2,IF(L6=3,3,IF(L6=4,4,IF(L6=5,5,IF(L6=6,6,IF(L6=7,7,IF(L6=8,8,0))))))))</f>
        <v>0</v>
      </c>
      <c r="V6" s="43">
        <f>IF(U6=1,15,IF(U6=2,14,IF(U6=3,13,IF(U6=4,12,IF(U6=5,11,IF(U6=6,10,IF(U6=7,9,IF(U6=8,8,0))))))))</f>
        <v>0</v>
      </c>
      <c r="W6" s="15">
        <f>IF(L6=9,9,IF(L6=10,10,IF(L6=11,11,IF(L6=12,12,IF(L6=13,13,IF(L6=14,14,IF(L6=15,15,IF(L6=16,16,0))))))))</f>
        <v>9</v>
      </c>
      <c r="X6" s="15">
        <f>IF(W6=9,7,IF(W6=10,6,IF(W6=11,5,IF(W6=12,4,IF(W6=13,3,IF(W6=14,2,IF(W6=15,1,IF(W6=16,1,0))))))))</f>
        <v>7</v>
      </c>
      <c r="Y6" s="15">
        <f>IF(L6=17,17,IF(L6=18,18,IF(L6=19,19,IF(L6=20,20,IF(L6=21,21,IF(L6=22,22,IF(L6=23,23,IF(L6=24,24,0))))))))</f>
        <v>0</v>
      </c>
      <c r="Z6" s="15">
        <f>IF(Y6=17,1,IF(Y6=18,1,IF(Y6=19,1,IF(Y6=20,1,IF(Y6=21,0,IF(Y6=22,0,IF(Y6=23,0,IF(Y6=24,0,0))))))))</f>
        <v>0</v>
      </c>
      <c r="AA6" s="15">
        <f>COUNTIF(D6:I6,"&gt;=200")</f>
        <v>0</v>
      </c>
      <c r="AB6" s="15">
        <f>AA6*2</f>
        <v>0</v>
      </c>
      <c r="AC6" s="15">
        <f>COUNTIF(D6:I6,"&gt;=250")</f>
        <v>0</v>
      </c>
      <c r="AD6" s="15">
        <f>AC6*2</f>
        <v>0</v>
      </c>
      <c r="AE6" s="15">
        <f>COUNTIF(D6:I6,"=300")</f>
        <v>0</v>
      </c>
      <c r="AF6" s="15">
        <f>AE6*6</f>
        <v>0</v>
      </c>
      <c r="AG6" s="15">
        <f t="shared" si="0"/>
        <v>0</v>
      </c>
      <c r="AH6" s="15">
        <f t="shared" si="1"/>
        <v>0</v>
      </c>
      <c r="AI6" s="15">
        <f t="shared" si="2"/>
        <v>0</v>
      </c>
      <c r="AJ6" s="15">
        <f t="shared" si="3"/>
        <v>0</v>
      </c>
      <c r="AK6" s="15"/>
      <c r="AL6" s="15"/>
      <c r="AM6" s="15"/>
      <c r="AN6" s="15"/>
      <c r="AO6" s="15"/>
      <c r="AP6" s="15"/>
      <c r="AQ6" s="15"/>
    </row>
    <row r="7" spans="1:43" ht="12.75">
      <c r="A7" s="108"/>
      <c r="B7" s="29">
        <v>4</v>
      </c>
      <c r="C7" s="75" t="s">
        <v>105</v>
      </c>
      <c r="D7" s="14">
        <v>145</v>
      </c>
      <c r="E7" s="14">
        <v>155</v>
      </c>
      <c r="F7" s="14">
        <v>154</v>
      </c>
      <c r="G7" s="14">
        <v>204</v>
      </c>
      <c r="H7" s="14">
        <v>167</v>
      </c>
      <c r="I7" s="14">
        <v>124</v>
      </c>
      <c r="J7" s="30">
        <f>SUM(D7:I7)</f>
        <v>949</v>
      </c>
      <c r="K7" s="31">
        <f>AVERAGE(D7:I7)</f>
        <v>158.16666666666666</v>
      </c>
      <c r="L7" s="29">
        <f>RANK(J7,$J$4:$J$49,0)</f>
        <v>17</v>
      </c>
      <c r="M7" s="47">
        <v>1</v>
      </c>
      <c r="N7" s="47">
        <v>0</v>
      </c>
      <c r="O7" s="47">
        <v>0</v>
      </c>
      <c r="P7" s="47">
        <v>0</v>
      </c>
      <c r="Q7" s="8">
        <f t="shared" si="4"/>
        <v>16</v>
      </c>
      <c r="R7" s="9">
        <f>RANK(Q7,Q7:Q52,0)</f>
        <v>14</v>
      </c>
      <c r="S7" s="41" t="str">
        <f>RIGHT(C7,3)</f>
        <v>čák</v>
      </c>
      <c r="T7" s="15">
        <f>IF(OR(S7="ová",S7="ská",C7="romana fischer"),4,3)</f>
        <v>3</v>
      </c>
      <c r="U7" s="15">
        <f>IF(L7=1,1,IF(L7=2,2,IF(L7=3,3,IF(L7=4,4,IF(L7=5,5,IF(L7=6,6,IF(L7=7,7,IF(L7=8,8,0))))))))</f>
        <v>0</v>
      </c>
      <c r="V7" s="43">
        <f>IF(U7=1,15,IF(U7=2,14,IF(U7=3,13,IF(U7=4,12,IF(U7=5,11,IF(U7=6,10,IF(U7=7,9,IF(U7=8,8,0))))))))</f>
        <v>0</v>
      </c>
      <c r="W7" s="15">
        <f>IF(L7=9,9,IF(L7=10,10,IF(L7=11,11,IF(L7=12,12,IF(L7=13,13,IF(L7=14,14,IF(L7=15,15,IF(L7=16,16,0))))))))</f>
        <v>0</v>
      </c>
      <c r="X7" s="15">
        <f>IF(W7=9,7,IF(W7=10,6,IF(W7=11,5,IF(W7=12,4,IF(W7=13,3,IF(W7=14,2,IF(W7=15,1,IF(W7=16,1,0))))))))</f>
        <v>0</v>
      </c>
      <c r="Y7" s="15">
        <f>IF(L7=17,17,IF(L7=18,18,IF(L7=19,19,IF(L7=20,20,IF(L7=21,21,IF(L7=22,22,IF(L7=23,23,IF(L7=24,24,0))))))))</f>
        <v>17</v>
      </c>
      <c r="Z7" s="15">
        <f>IF(Y7=17,1,IF(Y7=18,1,IF(Y7=19,1,IF(Y7=20,1,IF(Y7=21,0,IF(Y7=22,0,IF(Y7=23,0,IF(Y7=24,0,0))))))))</f>
        <v>1</v>
      </c>
      <c r="AA7" s="15">
        <f>COUNTIF(D7:I7,"&gt;=200")</f>
        <v>1</v>
      </c>
      <c r="AB7" s="15">
        <f>AA7*2</f>
        <v>2</v>
      </c>
      <c r="AC7" s="15">
        <f>COUNTIF(D7:I7,"&gt;=250")</f>
        <v>0</v>
      </c>
      <c r="AD7" s="15">
        <f>AC7*2</f>
        <v>0</v>
      </c>
      <c r="AE7" s="15">
        <f>COUNTIF(D7:I7,"=300")</f>
        <v>0</v>
      </c>
      <c r="AF7" s="15">
        <f>AE7*6</f>
        <v>0</v>
      </c>
      <c r="AG7" s="15">
        <f t="shared" si="0"/>
        <v>2</v>
      </c>
      <c r="AH7" s="15">
        <f t="shared" si="1"/>
        <v>0</v>
      </c>
      <c r="AI7" s="15">
        <f t="shared" si="2"/>
        <v>0</v>
      </c>
      <c r="AJ7" s="15">
        <f t="shared" si="3"/>
        <v>0</v>
      </c>
      <c r="AK7" s="15"/>
      <c r="AL7" s="15"/>
      <c r="AM7" s="15"/>
      <c r="AN7" s="15"/>
      <c r="AO7" s="15"/>
      <c r="AP7" s="15"/>
      <c r="AQ7" s="15"/>
    </row>
    <row r="8" spans="1:43" ht="13.5" thickBot="1">
      <c r="A8" s="107" t="s">
        <v>95</v>
      </c>
      <c r="B8" s="107"/>
      <c r="C8" s="107"/>
      <c r="D8" s="32">
        <f aca="true" t="shared" si="5" ref="D8:I8">SUM(D4:D7)</f>
        <v>605</v>
      </c>
      <c r="E8" s="32">
        <f t="shared" si="5"/>
        <v>598</v>
      </c>
      <c r="F8" s="32">
        <f t="shared" si="5"/>
        <v>605</v>
      </c>
      <c r="G8" s="32">
        <f t="shared" si="5"/>
        <v>683</v>
      </c>
      <c r="H8" s="32">
        <f t="shared" si="5"/>
        <v>605</v>
      </c>
      <c r="I8" s="32">
        <f t="shared" si="5"/>
        <v>538</v>
      </c>
      <c r="J8" s="33" t="str">
        <f>IF(SUM(J4:J7)&lt;&gt;SUM(D8:I8),"chyba vzorců","vzorce OK")</f>
        <v>vzorce OK</v>
      </c>
      <c r="K8" s="34"/>
      <c r="L8" s="44"/>
      <c r="M8" s="48"/>
      <c r="N8" s="48"/>
      <c r="O8" s="48"/>
      <c r="P8" s="14"/>
      <c r="Q8" s="8"/>
      <c r="R8" s="9"/>
      <c r="S8" s="41"/>
      <c r="T8" s="15"/>
      <c r="U8" s="15"/>
      <c r="V8" s="43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>
        <f t="shared" si="0"/>
        <v>0</v>
      </c>
      <c r="AH8" s="15">
        <f t="shared" si="1"/>
        <v>0</v>
      </c>
      <c r="AI8" s="15">
        <f t="shared" si="2"/>
        <v>0</v>
      </c>
      <c r="AJ8" s="15">
        <f t="shared" si="3"/>
        <v>0</v>
      </c>
      <c r="AK8" s="15"/>
      <c r="AL8" s="15"/>
      <c r="AM8" s="15"/>
      <c r="AN8" s="15"/>
      <c r="AO8" s="15"/>
      <c r="AP8" s="15"/>
      <c r="AQ8" s="15"/>
    </row>
    <row r="9" spans="1:43" ht="13.5" thickBot="1">
      <c r="A9" s="23" t="s">
        <v>13</v>
      </c>
      <c r="B9" s="24" t="s">
        <v>14</v>
      </c>
      <c r="C9" s="25" t="s">
        <v>94</v>
      </c>
      <c r="D9" s="25" t="s">
        <v>15</v>
      </c>
      <c r="E9" s="25" t="s">
        <v>16</v>
      </c>
      <c r="F9" s="25" t="s">
        <v>17</v>
      </c>
      <c r="G9" s="25" t="s">
        <v>18</v>
      </c>
      <c r="H9" s="25" t="s">
        <v>19</v>
      </c>
      <c r="I9" s="25" t="s">
        <v>20</v>
      </c>
      <c r="J9" s="26" t="s">
        <v>21</v>
      </c>
      <c r="K9" s="27" t="s">
        <v>22</v>
      </c>
      <c r="L9" s="26" t="s">
        <v>14</v>
      </c>
      <c r="M9" s="48"/>
      <c r="N9" s="48"/>
      <c r="O9" s="48"/>
      <c r="P9" s="14"/>
      <c r="Q9" s="8"/>
      <c r="R9" s="9"/>
      <c r="S9" s="41"/>
      <c r="T9" s="15"/>
      <c r="U9" s="15"/>
      <c r="V9" s="43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>
        <f t="shared" si="0"/>
        <v>0</v>
      </c>
      <c r="AH9" s="15">
        <f t="shared" si="1"/>
        <v>0</v>
      </c>
      <c r="AI9" s="15">
        <f t="shared" si="2"/>
        <v>0</v>
      </c>
      <c r="AJ9" s="15">
        <f t="shared" si="3"/>
        <v>0</v>
      </c>
      <c r="AK9" s="15"/>
      <c r="AL9" s="15"/>
      <c r="AM9" s="15"/>
      <c r="AN9" s="15"/>
      <c r="AO9" s="15"/>
      <c r="AP9" s="15"/>
      <c r="AQ9" s="15"/>
    </row>
    <row r="10" spans="1:43" ht="13.5" thickTop="1">
      <c r="A10" s="106">
        <v>2</v>
      </c>
      <c r="B10" s="36">
        <v>1</v>
      </c>
      <c r="C10" s="73" t="s">
        <v>102</v>
      </c>
      <c r="D10" s="14">
        <v>139</v>
      </c>
      <c r="E10" s="14">
        <v>126</v>
      </c>
      <c r="F10" s="14">
        <v>119</v>
      </c>
      <c r="G10" s="14">
        <v>134</v>
      </c>
      <c r="H10" s="14">
        <v>137</v>
      </c>
      <c r="I10" s="14">
        <v>110</v>
      </c>
      <c r="J10" s="30">
        <f>SUM(D10:I10)</f>
        <v>765</v>
      </c>
      <c r="K10" s="31">
        <f>AVERAGE(D10:I10)</f>
        <v>127.5</v>
      </c>
      <c r="L10" s="29">
        <f>RANK(J10,$J$4:$J$49,0)</f>
        <v>24</v>
      </c>
      <c r="M10" s="47">
        <v>0</v>
      </c>
      <c r="N10" s="47">
        <v>0</v>
      </c>
      <c r="O10" s="47">
        <v>0</v>
      </c>
      <c r="P10" s="47">
        <v>2</v>
      </c>
      <c r="Q10" s="8">
        <f t="shared" si="4"/>
        <v>12</v>
      </c>
      <c r="R10" s="9">
        <f>RANK(Q10,Q4:Q49,0)</f>
        <v>19</v>
      </c>
      <c r="S10" s="41" t="str">
        <f>RIGHT(C10,3)</f>
        <v>ová</v>
      </c>
      <c r="T10" s="15">
        <f>IF(OR(S10="ová",S10="ská",C10="romana fischer"),4,3)</f>
        <v>4</v>
      </c>
      <c r="U10" s="15">
        <f>IF(L10=1,1,IF(L10=2,2,IF(L10=3,3,IF(L10=4,4,IF(L10=5,5,IF(L10=6,6,IF(L10=7,7,IF(L10=8,8,0))))))))</f>
        <v>0</v>
      </c>
      <c r="V10" s="43">
        <f>IF(U10=1,15,IF(U10=2,14,IF(U10=3,13,IF(U10=4,12,IF(U10=5,11,IF(U10=6,10,IF(U10=7,9,IF(U10=8,8,0))))))))</f>
        <v>0</v>
      </c>
      <c r="W10" s="15">
        <f>IF(L10=9,9,IF(L10=10,10,IF(L10=11,11,IF(L10=12,12,IF(L10=13,13,IF(L10=14,14,IF(L10=15,15,IF(L10=16,16,0))))))))</f>
        <v>0</v>
      </c>
      <c r="X10" s="15">
        <f>IF(W10=9,7,IF(W10=10,6,IF(W10=11,5,IF(W10=12,4,IF(W10=13,3,IF(W10=14,2,IF(W10=15,1,IF(W10=16,1,0))))))))</f>
        <v>0</v>
      </c>
      <c r="Y10" s="15">
        <f>IF(L10=17,17,IF(L10=18,18,IF(L10=19,19,IF(L10=20,20,IF(L10=21,21,IF(L10=22,22,IF(L10=23,23,IF(L10=24,24,0))))))))</f>
        <v>24</v>
      </c>
      <c r="Z10" s="15">
        <f>IF(Y10=17,1,IF(Y10=18,1,IF(Y10=19,1,IF(Y10=20,1,IF(Y10=21,0,IF(Y10=22,0,IF(Y10=23,0,IF(Y10=24,0,0))))))))</f>
        <v>0</v>
      </c>
      <c r="AA10" s="15">
        <f>COUNTIF(D10:I10,"&gt;=200")</f>
        <v>0</v>
      </c>
      <c r="AB10" s="15">
        <f>AA10*2</f>
        <v>0</v>
      </c>
      <c r="AC10" s="15">
        <f>COUNTIF(D10:I10,"&gt;=250")</f>
        <v>0</v>
      </c>
      <c r="AD10" s="15">
        <f>AC10*2</f>
        <v>0</v>
      </c>
      <c r="AE10" s="15">
        <f>COUNTIF(D10:I10,"=300")</f>
        <v>0</v>
      </c>
      <c r="AF10" s="15">
        <f>AE10*6</f>
        <v>0</v>
      </c>
      <c r="AG10" s="15">
        <f t="shared" si="0"/>
        <v>0</v>
      </c>
      <c r="AH10" s="15">
        <f t="shared" si="1"/>
        <v>0</v>
      </c>
      <c r="AI10" s="15">
        <f t="shared" si="2"/>
        <v>0</v>
      </c>
      <c r="AJ10" s="15">
        <f t="shared" si="3"/>
        <v>2</v>
      </c>
      <c r="AK10" s="15"/>
      <c r="AL10" s="15"/>
      <c r="AM10" s="15"/>
      <c r="AN10" s="15"/>
      <c r="AO10" s="15"/>
      <c r="AP10" s="15"/>
      <c r="AQ10" s="15"/>
    </row>
    <row r="11" spans="1:43" ht="12.75">
      <c r="A11" s="106"/>
      <c r="B11" s="29">
        <v>2</v>
      </c>
      <c r="C11" s="74" t="s">
        <v>62</v>
      </c>
      <c r="D11" s="14">
        <v>117</v>
      </c>
      <c r="E11" s="14">
        <v>108</v>
      </c>
      <c r="F11" s="14">
        <v>107</v>
      </c>
      <c r="G11" s="14">
        <v>138</v>
      </c>
      <c r="H11" s="14">
        <v>143</v>
      </c>
      <c r="I11" s="14">
        <v>151</v>
      </c>
      <c r="J11" s="30">
        <f>SUM(D11:I11)</f>
        <v>764</v>
      </c>
      <c r="K11" s="31">
        <f>AVERAGE(D11:I11)</f>
        <v>127.33333333333333</v>
      </c>
      <c r="L11" s="29">
        <f>RANK(J11,$J$4:$J$49,0)</f>
        <v>25</v>
      </c>
      <c r="M11" s="47">
        <v>0</v>
      </c>
      <c r="N11" s="47">
        <v>0</v>
      </c>
      <c r="O11" s="47">
        <v>0</v>
      </c>
      <c r="P11" s="47">
        <v>0</v>
      </c>
      <c r="Q11" s="8">
        <f t="shared" si="4"/>
        <v>8</v>
      </c>
      <c r="R11" s="9">
        <f>RANK(Q11,Q5:Q50,0)</f>
        <v>22</v>
      </c>
      <c r="S11" s="41" t="str">
        <f>RIGHT(C11,3)</f>
        <v>ová</v>
      </c>
      <c r="T11" s="15">
        <f>IF(OR(S11="ová",S11="ská",C11="romana fischer"),4,3)</f>
        <v>4</v>
      </c>
      <c r="U11" s="15">
        <f>IF(L11=1,1,IF(L11=2,2,IF(L11=3,3,IF(L11=4,4,IF(L11=5,5,IF(L11=6,6,IF(L11=7,7,IF(L11=8,8,0))))))))</f>
        <v>0</v>
      </c>
      <c r="V11" s="43">
        <f>IF(U11=1,15,IF(U11=2,14,IF(U11=3,13,IF(U11=4,12,IF(U11=5,11,IF(U11=6,10,IF(U11=7,9,IF(U11=8,8,0))))))))</f>
        <v>0</v>
      </c>
      <c r="W11" s="15">
        <f>IF(L11=9,9,IF(L11=10,10,IF(L11=11,11,IF(L11=12,12,IF(L11=13,13,IF(L11=14,14,IF(L11=15,15,IF(L11=16,16,0))))))))</f>
        <v>0</v>
      </c>
      <c r="X11" s="15">
        <f>IF(W11=9,7,IF(W11=10,6,IF(W11=11,5,IF(W11=12,4,IF(W11=13,3,IF(W11=14,2,IF(W11=15,1,IF(W11=16,1,0))))))))</f>
        <v>0</v>
      </c>
      <c r="Y11" s="15">
        <f>IF(L11=17,17,IF(L11=18,18,IF(L11=19,19,IF(L11=20,20,IF(L11=21,21,IF(L11=22,22,IF(L11=23,23,IF(L11=24,24,0))))))))</f>
        <v>0</v>
      </c>
      <c r="Z11" s="15">
        <f>IF(Y11=17,1,IF(Y11=18,1,IF(Y11=19,1,IF(Y11=20,1,IF(Y11=21,0,IF(Y11=22,0,IF(Y11=23,0,IF(Y11=24,0,0))))))))</f>
        <v>0</v>
      </c>
      <c r="AA11" s="15">
        <f>COUNTIF(D11:I11,"&gt;=200")</f>
        <v>0</v>
      </c>
      <c r="AB11" s="15">
        <f>AA11*2</f>
        <v>0</v>
      </c>
      <c r="AC11" s="15">
        <f>COUNTIF(D11:I11,"&gt;=250")</f>
        <v>0</v>
      </c>
      <c r="AD11" s="15">
        <f>AC11*2</f>
        <v>0</v>
      </c>
      <c r="AE11" s="15">
        <f>COUNTIF(D11:I11,"=300")</f>
        <v>0</v>
      </c>
      <c r="AF11" s="15">
        <f>AE11*6</f>
        <v>0</v>
      </c>
      <c r="AG11" s="15">
        <f t="shared" si="0"/>
        <v>0</v>
      </c>
      <c r="AH11" s="15">
        <f t="shared" si="1"/>
        <v>0</v>
      </c>
      <c r="AI11" s="15">
        <f t="shared" si="2"/>
        <v>0</v>
      </c>
      <c r="AJ11" s="15">
        <f t="shared" si="3"/>
        <v>0</v>
      </c>
      <c r="AK11" s="15"/>
      <c r="AL11" s="15"/>
      <c r="AM11" s="15"/>
      <c r="AN11" s="15"/>
      <c r="AO11" s="15"/>
      <c r="AP11" s="15"/>
      <c r="AQ11" s="15"/>
    </row>
    <row r="12" spans="1:43" ht="12.75">
      <c r="A12" s="106"/>
      <c r="B12" s="29">
        <v>3</v>
      </c>
      <c r="C12" s="75" t="s">
        <v>107</v>
      </c>
      <c r="D12" s="14">
        <v>97</v>
      </c>
      <c r="E12" s="14">
        <v>165</v>
      </c>
      <c r="F12" s="14">
        <v>218</v>
      </c>
      <c r="G12" s="14">
        <v>108</v>
      </c>
      <c r="H12" s="14">
        <v>124</v>
      </c>
      <c r="I12" s="14">
        <v>135</v>
      </c>
      <c r="J12" s="30">
        <f>SUM(D12:I12)</f>
        <v>847</v>
      </c>
      <c r="K12" s="31">
        <f>AVERAGE(D12:I12)</f>
        <v>141.16666666666666</v>
      </c>
      <c r="L12" s="29">
        <f>RANK(J12,$J$4:$J$49,0)</f>
        <v>21</v>
      </c>
      <c r="M12" s="47">
        <v>0</v>
      </c>
      <c r="N12" s="47">
        <v>1</v>
      </c>
      <c r="O12" s="47">
        <v>0</v>
      </c>
      <c r="P12" s="47">
        <v>0</v>
      </c>
      <c r="Q12" s="8">
        <f t="shared" si="4"/>
        <v>16</v>
      </c>
      <c r="R12" s="9">
        <f>RANK(Q12,Q6:Q51,0)</f>
        <v>15</v>
      </c>
      <c r="S12" s="41" t="str">
        <f>RIGHT(C12,3)</f>
        <v>her</v>
      </c>
      <c r="T12" s="15">
        <f>IF(OR(S12="ová",S12="ská",C12="romana fischer"),4,3)</f>
        <v>3</v>
      </c>
      <c r="U12" s="15">
        <f>IF(L12=1,1,IF(L12=2,2,IF(L12=3,3,IF(L12=4,4,IF(L12=5,5,IF(L12=6,6,IF(L12=7,7,IF(L12=8,8,0))))))))</f>
        <v>0</v>
      </c>
      <c r="V12" s="43">
        <f>IF(U12=1,15,IF(U12=2,14,IF(U12=3,13,IF(U12=4,12,IF(U12=5,11,IF(U12=6,10,IF(U12=7,9,IF(U12=8,8,0))))))))</f>
        <v>0</v>
      </c>
      <c r="W12" s="15">
        <f>IF(L12=9,9,IF(L12=10,10,IF(L12=11,11,IF(L12=12,12,IF(L12=13,13,IF(L12=14,14,IF(L12=15,15,IF(L12=16,16,0))))))))</f>
        <v>0</v>
      </c>
      <c r="X12" s="15">
        <f>IF(W12=9,7,IF(W12=10,6,IF(W12=11,5,IF(W12=12,4,IF(W12=13,3,IF(W12=14,2,IF(W12=15,1,IF(W12=16,1,0))))))))</f>
        <v>0</v>
      </c>
      <c r="Y12" s="15">
        <f>IF(L12=17,17,IF(L12=18,18,IF(L12=19,19,IF(L12=20,20,IF(L12=21,21,IF(L12=22,22,IF(L12=23,23,IF(L12=24,24,0))))))))</f>
        <v>21</v>
      </c>
      <c r="Z12" s="15">
        <f>IF(Y12=17,1,IF(Y12=18,1,IF(Y12=19,1,IF(Y12=20,1,IF(Y12=21,0,IF(Y12=22,0,IF(Y12=23,0,IF(Y12=24,0,0))))))))</f>
        <v>0</v>
      </c>
      <c r="AA12" s="15">
        <f>COUNTIF(D12:I12,"&gt;=200")</f>
        <v>1</v>
      </c>
      <c r="AB12" s="15">
        <f>AA12*2</f>
        <v>2</v>
      </c>
      <c r="AC12" s="15">
        <f>COUNTIF(D12:I12,"&gt;=250")</f>
        <v>0</v>
      </c>
      <c r="AD12" s="15">
        <f>AC12*2</f>
        <v>0</v>
      </c>
      <c r="AE12" s="15">
        <f>COUNTIF(D12:I12,"=300")</f>
        <v>0</v>
      </c>
      <c r="AF12" s="15">
        <f>AE12*6</f>
        <v>0</v>
      </c>
      <c r="AG12" s="15">
        <f t="shared" si="0"/>
        <v>0</v>
      </c>
      <c r="AH12" s="15">
        <f t="shared" si="1"/>
        <v>3</v>
      </c>
      <c r="AI12" s="15">
        <f t="shared" si="2"/>
        <v>0</v>
      </c>
      <c r="AJ12" s="15">
        <f t="shared" si="3"/>
        <v>0</v>
      </c>
      <c r="AK12" s="15"/>
      <c r="AL12" s="15"/>
      <c r="AM12" s="15"/>
      <c r="AN12" s="15"/>
      <c r="AO12" s="15"/>
      <c r="AP12" s="15"/>
      <c r="AQ12" s="15"/>
    </row>
    <row r="13" spans="1:43" ht="12.75">
      <c r="A13" s="106"/>
      <c r="B13" s="29">
        <v>4</v>
      </c>
      <c r="C13" s="75" t="s">
        <v>84</v>
      </c>
      <c r="D13" s="14">
        <v>133</v>
      </c>
      <c r="E13" s="14">
        <v>105</v>
      </c>
      <c r="F13" s="50">
        <v>170</v>
      </c>
      <c r="G13" s="14">
        <v>132</v>
      </c>
      <c r="H13" s="14">
        <v>157</v>
      </c>
      <c r="I13" s="14">
        <v>148</v>
      </c>
      <c r="J13" s="30">
        <f>SUM(D13:I13)</f>
        <v>845</v>
      </c>
      <c r="K13" s="31">
        <f>AVERAGE(D13:I13)</f>
        <v>140.83333333333334</v>
      </c>
      <c r="L13" s="29">
        <f>RANK(J13,$J$4:$J$49,0)</f>
        <v>22</v>
      </c>
      <c r="M13" s="47">
        <v>0</v>
      </c>
      <c r="N13" s="47">
        <v>0</v>
      </c>
      <c r="O13" s="47">
        <v>0</v>
      </c>
      <c r="P13" s="47">
        <v>0</v>
      </c>
      <c r="Q13" s="8">
        <f t="shared" si="4"/>
        <v>6</v>
      </c>
      <c r="R13" s="9">
        <f>RANK(Q13,Q7:Q52,0)</f>
        <v>24</v>
      </c>
      <c r="S13" s="41" t="str">
        <f>RIGHT(C13,3)</f>
        <v>iva</v>
      </c>
      <c r="T13" s="15">
        <f>IF(OR(S13="ová",S13="ská",C13="romana fischer"),4,3)</f>
        <v>3</v>
      </c>
      <c r="U13" s="15">
        <f>IF(L13=1,1,IF(L13=2,2,IF(L13=3,3,IF(L13=4,4,IF(L13=5,5,IF(L13=6,6,IF(L13=7,7,IF(L13=8,8,0))))))))</f>
        <v>0</v>
      </c>
      <c r="V13" s="43">
        <f>IF(U13=1,15,IF(U13=2,14,IF(U13=3,13,IF(U13=4,12,IF(U13=5,11,IF(U13=6,10,IF(U13=7,9,IF(U13=8,8,0))))))))</f>
        <v>0</v>
      </c>
      <c r="W13" s="15">
        <f>IF(L13=9,9,IF(L13=10,10,IF(L13=11,11,IF(L13=12,12,IF(L13=13,13,IF(L13=14,14,IF(L13=15,15,IF(L13=16,16,0))))))))</f>
        <v>0</v>
      </c>
      <c r="X13" s="15">
        <f>IF(W13=9,7,IF(W13=10,6,IF(W13=11,5,IF(W13=12,4,IF(W13=13,3,IF(W13=14,2,IF(W13=15,1,IF(W13=16,1,0))))))))</f>
        <v>0</v>
      </c>
      <c r="Y13" s="15">
        <f>IF(L13=17,17,IF(L13=18,18,IF(L13=19,19,IF(L13=20,20,IF(L13=21,21,IF(L13=22,22,IF(L13=23,23,IF(L13=24,24,0))))))))</f>
        <v>22</v>
      </c>
      <c r="Z13" s="15">
        <f>IF(Y13=17,1,IF(Y13=18,1,IF(Y13=19,1,IF(Y13=20,1,IF(Y13=21,0,IF(Y13=22,0,IF(Y13=23,0,IF(Y13=24,0,0))))))))</f>
        <v>0</v>
      </c>
      <c r="AA13" s="15">
        <f>COUNTIF(D13:I13,"&gt;=200")</f>
        <v>0</v>
      </c>
      <c r="AB13" s="15">
        <f>AA13*2</f>
        <v>0</v>
      </c>
      <c r="AC13" s="15">
        <f>COUNTIF(D13:I13,"&gt;=250")</f>
        <v>0</v>
      </c>
      <c r="AD13" s="15">
        <f>AC13*2</f>
        <v>0</v>
      </c>
      <c r="AE13" s="15">
        <f>COUNTIF(D13:I13,"=300")</f>
        <v>0</v>
      </c>
      <c r="AF13" s="15">
        <f>AE13*6</f>
        <v>0</v>
      </c>
      <c r="AG13" s="15">
        <f t="shared" si="0"/>
        <v>0</v>
      </c>
      <c r="AH13" s="15">
        <f t="shared" si="1"/>
        <v>0</v>
      </c>
      <c r="AI13" s="15">
        <f t="shared" si="2"/>
        <v>0</v>
      </c>
      <c r="AJ13" s="15">
        <f t="shared" si="3"/>
        <v>0</v>
      </c>
      <c r="AK13" s="15"/>
      <c r="AL13" s="15"/>
      <c r="AM13" s="15"/>
      <c r="AN13" s="15"/>
      <c r="AO13" s="15"/>
      <c r="AP13" s="15"/>
      <c r="AQ13" s="15"/>
    </row>
    <row r="14" spans="1:43" ht="13.5" thickBot="1">
      <c r="A14" s="107" t="s">
        <v>95</v>
      </c>
      <c r="B14" s="107"/>
      <c r="C14" s="107"/>
      <c r="D14" s="32">
        <f aca="true" t="shared" si="6" ref="D14:I14">SUM(D10:D13)</f>
        <v>486</v>
      </c>
      <c r="E14" s="32">
        <f t="shared" si="6"/>
        <v>504</v>
      </c>
      <c r="F14" s="32">
        <f t="shared" si="6"/>
        <v>614</v>
      </c>
      <c r="G14" s="32">
        <f t="shared" si="6"/>
        <v>512</v>
      </c>
      <c r="H14" s="32">
        <f t="shared" si="6"/>
        <v>561</v>
      </c>
      <c r="I14" s="32">
        <f t="shared" si="6"/>
        <v>544</v>
      </c>
      <c r="J14" s="33" t="str">
        <f>IF(SUM(J10:J13)&lt;&gt;SUM(D14:I14),"chyba vzorců","vzorce OK")</f>
        <v>vzorce OK</v>
      </c>
      <c r="K14" s="34"/>
      <c r="L14" s="44"/>
      <c r="M14" s="48"/>
      <c r="N14" s="48"/>
      <c r="O14" s="48"/>
      <c r="P14" s="14"/>
      <c r="Q14" s="8"/>
      <c r="R14" s="9"/>
      <c r="S14" s="41"/>
      <c r="T14" s="15"/>
      <c r="U14" s="15"/>
      <c r="V14" s="43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>
        <f t="shared" si="0"/>
        <v>0</v>
      </c>
      <c r="AH14" s="15">
        <f t="shared" si="1"/>
        <v>0</v>
      </c>
      <c r="AI14" s="15">
        <f t="shared" si="2"/>
        <v>0</v>
      </c>
      <c r="AJ14" s="15">
        <f t="shared" si="3"/>
        <v>0</v>
      </c>
      <c r="AK14" s="15"/>
      <c r="AL14" s="15"/>
      <c r="AM14" s="15"/>
      <c r="AN14" s="15"/>
      <c r="AO14" s="15"/>
      <c r="AP14" s="15"/>
      <c r="AQ14" s="15"/>
    </row>
    <row r="15" spans="1:43" ht="13.5" thickBot="1">
      <c r="A15" s="23" t="s">
        <v>13</v>
      </c>
      <c r="B15" s="24" t="s">
        <v>14</v>
      </c>
      <c r="C15" s="25" t="s">
        <v>94</v>
      </c>
      <c r="D15" s="25" t="s">
        <v>15</v>
      </c>
      <c r="E15" s="25" t="s">
        <v>16</v>
      </c>
      <c r="F15" s="25" t="s">
        <v>17</v>
      </c>
      <c r="G15" s="25" t="s">
        <v>18</v>
      </c>
      <c r="H15" s="25" t="s">
        <v>19</v>
      </c>
      <c r="I15" s="25" t="s">
        <v>20</v>
      </c>
      <c r="J15" s="26" t="s">
        <v>21</v>
      </c>
      <c r="K15" s="27" t="s">
        <v>22</v>
      </c>
      <c r="L15" s="26" t="s">
        <v>14</v>
      </c>
      <c r="M15" s="48"/>
      <c r="N15" s="48"/>
      <c r="O15" s="48"/>
      <c r="P15" s="14"/>
      <c r="Q15" s="8"/>
      <c r="R15" s="9"/>
      <c r="S15" s="41"/>
      <c r="T15" s="15"/>
      <c r="U15" s="15"/>
      <c r="V15" s="43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>
        <f t="shared" si="0"/>
        <v>0</v>
      </c>
      <c r="AH15" s="15">
        <f t="shared" si="1"/>
        <v>0</v>
      </c>
      <c r="AI15" s="15">
        <f t="shared" si="2"/>
        <v>0</v>
      </c>
      <c r="AJ15" s="15">
        <f t="shared" si="3"/>
        <v>0</v>
      </c>
      <c r="AK15" s="15"/>
      <c r="AL15" s="15"/>
      <c r="AM15" s="15"/>
      <c r="AN15" s="15"/>
      <c r="AO15" s="15"/>
      <c r="AP15" s="15"/>
      <c r="AQ15" s="15"/>
    </row>
    <row r="16" spans="1:43" ht="13.5" thickTop="1">
      <c r="A16" s="108">
        <v>3</v>
      </c>
      <c r="B16" s="28">
        <v>1</v>
      </c>
      <c r="C16" s="73" t="s">
        <v>48</v>
      </c>
      <c r="D16" s="14">
        <v>172</v>
      </c>
      <c r="E16" s="14">
        <v>217</v>
      </c>
      <c r="F16" s="14">
        <v>187</v>
      </c>
      <c r="G16" s="14">
        <v>177</v>
      </c>
      <c r="H16" s="14">
        <v>188</v>
      </c>
      <c r="I16" s="14">
        <v>189</v>
      </c>
      <c r="J16" s="30">
        <f>SUM(D16:I16)</f>
        <v>1130</v>
      </c>
      <c r="K16" s="31">
        <f>AVERAGE(D16:I16)</f>
        <v>188.33333333333334</v>
      </c>
      <c r="L16" s="29">
        <f>RANK(J16,$J$4:$J$49,0)</f>
        <v>3</v>
      </c>
      <c r="M16" s="47">
        <v>1</v>
      </c>
      <c r="N16" s="47">
        <v>0</v>
      </c>
      <c r="O16" s="47">
        <v>0</v>
      </c>
      <c r="P16" s="47">
        <v>0</v>
      </c>
      <c r="Q16" s="8">
        <f t="shared" si="4"/>
        <v>42</v>
      </c>
      <c r="R16" s="9">
        <f>RANK(Q16,Q4:Q49,0)</f>
        <v>4</v>
      </c>
      <c r="S16" s="41" t="str">
        <f>RIGHT(C16,3)</f>
        <v>ová</v>
      </c>
      <c r="T16" s="15">
        <f>IF(OR(S16="ová",S16="ská",C16="romana fischer"),4,3)</f>
        <v>4</v>
      </c>
      <c r="U16" s="15">
        <f>IF(L16=1,1,IF(L16=2,2,IF(L16=3,3,IF(L16=4,4,IF(L16=5,5,IF(L16=6,6,IF(L16=7,7,IF(L16=8,8,0))))))))</f>
        <v>3</v>
      </c>
      <c r="V16" s="43">
        <f>IF(U16=1,15,IF(U16=2,14,IF(U16=3,13,IF(U16=4,12,IF(U16=5,11,IF(U16=6,10,IF(U16=7,9,IF(U16=8,8,0))))))))</f>
        <v>13</v>
      </c>
      <c r="W16" s="15">
        <f>IF(L16=9,9,IF(L16=10,10,IF(L16=11,11,IF(L16=12,12,IF(L16=13,13,IF(L16=14,14,IF(L16=15,15,IF(L16=16,16,0))))))))</f>
        <v>0</v>
      </c>
      <c r="X16" s="15">
        <f>IF(W16=9,7,IF(W16=10,6,IF(W16=11,5,IF(W16=12,4,IF(W16=13,3,IF(W16=14,2,IF(W16=15,1,IF(W16=16,1,0))))))))</f>
        <v>0</v>
      </c>
      <c r="Y16" s="15">
        <f>IF(L16=17,17,IF(L16=18,18,IF(L16=19,19,IF(L16=20,20,IF(L16=21,21,IF(L16=22,22,IF(L16=23,23,IF(L16=24,24,0))))))))</f>
        <v>0</v>
      </c>
      <c r="Z16" s="15">
        <f>IF(Y16=17,1,IF(Y16=18,1,IF(Y16=19,1,IF(Y16=20,1,IF(Y16=21,0,IF(Y16=22,0,IF(Y16=23,0,IF(Y16=24,0,0))))))))</f>
        <v>0</v>
      </c>
      <c r="AA16" s="15">
        <f>COUNTIF(D16:I16,"&gt;=200")</f>
        <v>1</v>
      </c>
      <c r="AB16" s="15">
        <f>AA16*2</f>
        <v>2</v>
      </c>
      <c r="AC16" s="15">
        <f>COUNTIF(D16:I16,"&gt;=250")</f>
        <v>0</v>
      </c>
      <c r="AD16" s="15">
        <f>AC16*2</f>
        <v>0</v>
      </c>
      <c r="AE16" s="15">
        <f>COUNTIF(D16:I16,"=300")</f>
        <v>0</v>
      </c>
      <c r="AF16" s="15">
        <f>AE16*6</f>
        <v>0</v>
      </c>
      <c r="AG16" s="15">
        <f t="shared" si="0"/>
        <v>2</v>
      </c>
      <c r="AH16" s="15">
        <f t="shared" si="1"/>
        <v>0</v>
      </c>
      <c r="AI16" s="15">
        <f t="shared" si="2"/>
        <v>0</v>
      </c>
      <c r="AJ16" s="15">
        <f t="shared" si="3"/>
        <v>0</v>
      </c>
      <c r="AK16" s="15"/>
      <c r="AL16" s="15"/>
      <c r="AM16" s="15"/>
      <c r="AN16" s="15"/>
      <c r="AO16" s="15"/>
      <c r="AP16" s="15"/>
      <c r="AQ16" s="15"/>
    </row>
    <row r="17" spans="1:43" ht="12.75">
      <c r="A17" s="108"/>
      <c r="B17" s="29">
        <v>2</v>
      </c>
      <c r="C17" s="74" t="s">
        <v>118</v>
      </c>
      <c r="D17" s="14">
        <v>131</v>
      </c>
      <c r="E17" s="14">
        <v>121</v>
      </c>
      <c r="F17" s="14">
        <v>133</v>
      </c>
      <c r="G17" s="14">
        <v>78</v>
      </c>
      <c r="H17" s="14">
        <v>98</v>
      </c>
      <c r="I17" s="14">
        <v>102</v>
      </c>
      <c r="J17" s="30">
        <f>SUM(D17:I17)</f>
        <v>663</v>
      </c>
      <c r="K17" s="31">
        <f>AVERAGE(D17:I17)</f>
        <v>110.5</v>
      </c>
      <c r="L17" s="29">
        <f>RANK(J17,$J$4:$J$49,0)</f>
        <v>29</v>
      </c>
      <c r="M17" s="47">
        <v>0</v>
      </c>
      <c r="N17" s="47">
        <v>0</v>
      </c>
      <c r="O17" s="47">
        <v>0</v>
      </c>
      <c r="P17" s="47">
        <v>0</v>
      </c>
      <c r="Q17" s="8">
        <f t="shared" si="4"/>
        <v>8</v>
      </c>
      <c r="R17" s="9">
        <f>RANK(Q17,Q5:Q50,0)</f>
        <v>22</v>
      </c>
      <c r="S17" s="41" t="str">
        <f>RIGHT(C17,3)</f>
        <v>ská</v>
      </c>
      <c r="T17" s="15">
        <f>IF(OR(S17="ová",S17="ská",C17="romana fischer"),4,3)</f>
        <v>4</v>
      </c>
      <c r="U17" s="15">
        <f>IF(L17=1,1,IF(L17=2,2,IF(L17=3,3,IF(L17=4,4,IF(L17=5,5,IF(L17=6,6,IF(L17=7,7,IF(L17=8,8,0))))))))</f>
        <v>0</v>
      </c>
      <c r="V17" s="43">
        <f>IF(U17=1,15,IF(U17=2,14,IF(U17=3,13,IF(U17=4,12,IF(U17=5,11,IF(U17=6,10,IF(U17=7,9,IF(U17=8,8,0))))))))</f>
        <v>0</v>
      </c>
      <c r="W17" s="15">
        <f>IF(L17=9,9,IF(L17=10,10,IF(L17=11,11,IF(L17=12,12,IF(L17=13,13,IF(L17=14,14,IF(L17=15,15,IF(L17=16,16,0))))))))</f>
        <v>0</v>
      </c>
      <c r="X17" s="15">
        <f>IF(W17=9,7,IF(W17=10,6,IF(W17=11,5,IF(W17=12,4,IF(W17=13,3,IF(W17=14,2,IF(W17=15,1,IF(W17=16,1,0))))))))</f>
        <v>0</v>
      </c>
      <c r="Y17" s="15">
        <f>IF(L17=17,17,IF(L17=18,18,IF(L17=19,19,IF(L17=20,20,IF(L17=21,21,IF(L17=22,22,IF(L17=23,23,IF(L17=24,24,0))))))))</f>
        <v>0</v>
      </c>
      <c r="Z17" s="15">
        <f>IF(Y17=17,1,IF(Y17=18,1,IF(Y17=19,1,IF(Y17=20,1,IF(Y17=21,0,IF(Y17=22,0,IF(Y17=23,0,IF(Y17=24,0,0))))))))</f>
        <v>0</v>
      </c>
      <c r="AA17" s="15">
        <f>COUNTIF(D17:I17,"&gt;=200")</f>
        <v>0</v>
      </c>
      <c r="AB17" s="15">
        <f>AA17*2</f>
        <v>0</v>
      </c>
      <c r="AC17" s="15">
        <f>COUNTIF(D17:I17,"&gt;=250")</f>
        <v>0</v>
      </c>
      <c r="AD17" s="15">
        <f>AC17*2</f>
        <v>0</v>
      </c>
      <c r="AE17" s="15">
        <f>COUNTIF(D17:I17,"=300")</f>
        <v>0</v>
      </c>
      <c r="AF17" s="15">
        <f>AE17*6</f>
        <v>0</v>
      </c>
      <c r="AG17" s="15">
        <f t="shared" si="0"/>
        <v>0</v>
      </c>
      <c r="AH17" s="15">
        <f t="shared" si="1"/>
        <v>0</v>
      </c>
      <c r="AI17" s="15">
        <f t="shared" si="2"/>
        <v>0</v>
      </c>
      <c r="AJ17" s="15">
        <f t="shared" si="3"/>
        <v>0</v>
      </c>
      <c r="AK17" s="15"/>
      <c r="AL17" s="15"/>
      <c r="AM17" s="15"/>
      <c r="AN17" s="15"/>
      <c r="AO17" s="15"/>
      <c r="AP17" s="15"/>
      <c r="AQ17" s="15"/>
    </row>
    <row r="18" spans="1:43" ht="12.75">
      <c r="A18" s="108"/>
      <c r="B18" s="29">
        <v>3</v>
      </c>
      <c r="C18" s="75" t="s">
        <v>52</v>
      </c>
      <c r="D18" s="14">
        <v>215</v>
      </c>
      <c r="E18" s="14">
        <v>175</v>
      </c>
      <c r="F18" s="14">
        <v>169</v>
      </c>
      <c r="G18" s="14">
        <v>180</v>
      </c>
      <c r="H18" s="14">
        <v>167</v>
      </c>
      <c r="I18" s="14">
        <v>140</v>
      </c>
      <c r="J18" s="30">
        <f>SUM(D18:I18)</f>
        <v>1046</v>
      </c>
      <c r="K18" s="31">
        <f>AVERAGE(D18:I18)</f>
        <v>174.33333333333334</v>
      </c>
      <c r="L18" s="29">
        <f>RANK(J18,$J$4:$J$49,0)</f>
        <v>7</v>
      </c>
      <c r="M18" s="47">
        <v>1</v>
      </c>
      <c r="N18" s="47">
        <v>1</v>
      </c>
      <c r="O18" s="47">
        <v>0</v>
      </c>
      <c r="P18" s="47">
        <v>2</v>
      </c>
      <c r="Q18" s="8">
        <f t="shared" si="4"/>
        <v>42</v>
      </c>
      <c r="R18" s="9">
        <f>RANK(Q18,Q6:Q51,0)</f>
        <v>4</v>
      </c>
      <c r="S18" s="41" t="str">
        <f>RIGHT(C18,3)</f>
        <v>nek</v>
      </c>
      <c r="T18" s="15">
        <f>IF(OR(S18="ová",S18="ská",C18="romana fischer"),4,3)</f>
        <v>3</v>
      </c>
      <c r="U18" s="15">
        <f>IF(L18=1,1,IF(L18=2,2,IF(L18=3,3,IF(L18=4,4,IF(L18=5,5,IF(L18=6,6,IF(L18=7,7,IF(L18=8,8,0))))))))</f>
        <v>7</v>
      </c>
      <c r="V18" s="43">
        <f>IF(U18=1,15,IF(U18=2,14,IF(U18=3,13,IF(U18=4,12,IF(U18=5,11,IF(U18=6,10,IF(U18=7,9,IF(U18=8,8,0))))))))</f>
        <v>9</v>
      </c>
      <c r="W18" s="15">
        <f>IF(L18=9,9,IF(L18=10,10,IF(L18=11,11,IF(L18=12,12,IF(L18=13,13,IF(L18=14,14,IF(L18=15,15,IF(L18=16,16,0))))))))</f>
        <v>0</v>
      </c>
      <c r="X18" s="15">
        <f>IF(W18=9,7,IF(W18=10,6,IF(W18=11,5,IF(W18=12,4,IF(W18=13,3,IF(W18=14,2,IF(W18=15,1,IF(W18=16,1,0))))))))</f>
        <v>0</v>
      </c>
      <c r="Y18" s="15">
        <f>IF(L18=17,17,IF(L18=18,18,IF(L18=19,19,IF(L18=20,20,IF(L18=21,21,IF(L18=22,22,IF(L18=23,23,IF(L18=24,24,0))))))))</f>
        <v>0</v>
      </c>
      <c r="Z18" s="15">
        <f>IF(Y18=17,1,IF(Y18=18,1,IF(Y18=19,1,IF(Y18=20,1,IF(Y18=21,0,IF(Y18=22,0,IF(Y18=23,0,IF(Y18=24,0,0))))))))</f>
        <v>0</v>
      </c>
      <c r="AA18" s="15">
        <f>COUNTIF(D18:I18,"&gt;=200")</f>
        <v>1</v>
      </c>
      <c r="AB18" s="15">
        <f>AA18*2</f>
        <v>2</v>
      </c>
      <c r="AC18" s="15">
        <f>COUNTIF(D18:I18,"&gt;=250")</f>
        <v>0</v>
      </c>
      <c r="AD18" s="15">
        <f>AC18*2</f>
        <v>0</v>
      </c>
      <c r="AE18" s="15">
        <f>COUNTIF(D18:I18,"=300")</f>
        <v>0</v>
      </c>
      <c r="AF18" s="15">
        <f>AE18*6</f>
        <v>0</v>
      </c>
      <c r="AG18" s="15">
        <f t="shared" si="0"/>
        <v>2</v>
      </c>
      <c r="AH18" s="15">
        <f t="shared" si="1"/>
        <v>3</v>
      </c>
      <c r="AI18" s="15">
        <f t="shared" si="2"/>
        <v>0</v>
      </c>
      <c r="AJ18" s="15">
        <f t="shared" si="3"/>
        <v>2</v>
      </c>
      <c r="AK18" s="15"/>
      <c r="AL18" s="15"/>
      <c r="AM18" s="15"/>
      <c r="AN18" s="15"/>
      <c r="AO18" s="15"/>
      <c r="AP18" s="15"/>
      <c r="AQ18" s="15"/>
    </row>
    <row r="19" spans="1:43" ht="12.75">
      <c r="A19" s="108"/>
      <c r="B19" s="29">
        <v>4</v>
      </c>
      <c r="C19" s="75" t="s">
        <v>59</v>
      </c>
      <c r="D19" s="14">
        <v>189</v>
      </c>
      <c r="E19" s="14">
        <v>160</v>
      </c>
      <c r="F19" s="14">
        <v>236</v>
      </c>
      <c r="G19" s="14">
        <v>192</v>
      </c>
      <c r="H19" s="14">
        <v>236</v>
      </c>
      <c r="I19" s="14">
        <v>203</v>
      </c>
      <c r="J19" s="30">
        <f>SUM(D19:I19)</f>
        <v>1216</v>
      </c>
      <c r="K19" s="31">
        <f>AVERAGE(D19:I19)</f>
        <v>202.66666666666666</v>
      </c>
      <c r="L19" s="29">
        <f>RANK(J19,$J$4:$J$49,0)</f>
        <v>1</v>
      </c>
      <c r="M19" s="47">
        <v>5</v>
      </c>
      <c r="N19" s="47">
        <v>1</v>
      </c>
      <c r="O19" s="47">
        <v>1</v>
      </c>
      <c r="P19" s="47">
        <v>0</v>
      </c>
      <c r="Q19" s="8">
        <f t="shared" si="4"/>
        <v>82</v>
      </c>
      <c r="R19" s="9">
        <f>RANK(Q19,Q7:Q52,0)</f>
        <v>1</v>
      </c>
      <c r="S19" s="41" t="str">
        <f>RIGHT(C19,3)</f>
        <v>nář</v>
      </c>
      <c r="T19" s="15">
        <f>IF(OR(S19="ová",S19="ská",C19="romana fischer"),4,3)</f>
        <v>3</v>
      </c>
      <c r="U19" s="15">
        <f>IF(L19=1,1,IF(L19=2,2,IF(L19=3,3,IF(L19=4,4,IF(L19=5,5,IF(L19=6,6,IF(L19=7,7,IF(L19=8,8,0))))))))</f>
        <v>1</v>
      </c>
      <c r="V19" s="43">
        <f>IF(U19=1,15,IF(U19=2,14,IF(U19=3,13,IF(U19=4,12,IF(U19=5,11,IF(U19=6,10,IF(U19=7,9,IF(U19=8,8,0))))))))</f>
        <v>15</v>
      </c>
      <c r="W19" s="15">
        <f>IF(L19=9,9,IF(L19=10,10,IF(L19=11,11,IF(L19=12,12,IF(L19=13,13,IF(L19=14,14,IF(L19=15,15,IF(L19=16,16,0))))))))</f>
        <v>0</v>
      </c>
      <c r="X19" s="15">
        <f>IF(W19=9,7,IF(W19=10,6,IF(W19=11,5,IF(W19=12,4,IF(W19=13,3,IF(W19=14,2,IF(W19=15,1,IF(W19=16,1,0))))))))</f>
        <v>0</v>
      </c>
      <c r="Y19" s="15">
        <f>IF(L19=17,17,IF(L19=18,18,IF(L19=19,19,IF(L19=20,20,IF(L19=21,21,IF(L19=22,22,IF(L19=23,23,IF(L19=24,24,0))))))))</f>
        <v>0</v>
      </c>
      <c r="Z19" s="15">
        <f>IF(Y19=17,1,IF(Y19=18,1,IF(Y19=19,1,IF(Y19=20,1,IF(Y19=21,0,IF(Y19=22,0,IF(Y19=23,0,IF(Y19=24,0,0))))))))</f>
        <v>0</v>
      </c>
      <c r="AA19" s="15">
        <f>COUNTIF(D19:I19,"&gt;=200")</f>
        <v>3</v>
      </c>
      <c r="AB19" s="15">
        <f>AA19*2</f>
        <v>6</v>
      </c>
      <c r="AC19" s="15">
        <f>COUNTIF(D19:I19,"&gt;=250")</f>
        <v>0</v>
      </c>
      <c r="AD19" s="15">
        <f>AC19*2</f>
        <v>0</v>
      </c>
      <c r="AE19" s="15">
        <f>COUNTIF(D19:I19,"=300")</f>
        <v>0</v>
      </c>
      <c r="AF19" s="15">
        <f>AE19*6</f>
        <v>0</v>
      </c>
      <c r="AG19" s="15">
        <f t="shared" si="0"/>
        <v>10</v>
      </c>
      <c r="AH19" s="15">
        <f t="shared" si="1"/>
        <v>3</v>
      </c>
      <c r="AI19" s="15">
        <f t="shared" si="2"/>
        <v>4</v>
      </c>
      <c r="AJ19" s="15">
        <f t="shared" si="3"/>
        <v>0</v>
      </c>
      <c r="AK19" s="15"/>
      <c r="AL19" s="15"/>
      <c r="AM19" s="15"/>
      <c r="AN19" s="15"/>
      <c r="AO19" s="15"/>
      <c r="AP19" s="15"/>
      <c r="AQ19" s="15"/>
    </row>
    <row r="20" spans="1:43" ht="13.5" thickBot="1">
      <c r="A20" s="107" t="s">
        <v>95</v>
      </c>
      <c r="B20" s="107"/>
      <c r="C20" s="107"/>
      <c r="D20" s="32">
        <f aca="true" t="shared" si="7" ref="D20:I20">SUM(D16:D19)</f>
        <v>707</v>
      </c>
      <c r="E20" s="32">
        <f t="shared" si="7"/>
        <v>673</v>
      </c>
      <c r="F20" s="32">
        <f t="shared" si="7"/>
        <v>725</v>
      </c>
      <c r="G20" s="32">
        <f t="shared" si="7"/>
        <v>627</v>
      </c>
      <c r="H20" s="32">
        <f t="shared" si="7"/>
        <v>689</v>
      </c>
      <c r="I20" s="32">
        <f t="shared" si="7"/>
        <v>634</v>
      </c>
      <c r="J20" s="33" t="str">
        <f>IF(SUM(J16:J19)&lt;&gt;SUM(D20:I20),"chyba vzorců","vzorce OK")</f>
        <v>vzorce OK</v>
      </c>
      <c r="K20" s="34"/>
      <c r="L20" s="44"/>
      <c r="M20" s="49"/>
      <c r="N20" s="49"/>
      <c r="O20" s="49"/>
      <c r="P20" s="77"/>
      <c r="Q20" s="8"/>
      <c r="R20" s="9"/>
      <c r="S20" s="41"/>
      <c r="T20" s="15"/>
      <c r="U20" s="15"/>
      <c r="V20" s="43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>
        <f t="shared" si="0"/>
        <v>0</v>
      </c>
      <c r="AH20" s="15">
        <f t="shared" si="1"/>
        <v>0</v>
      </c>
      <c r="AI20" s="15">
        <f t="shared" si="2"/>
        <v>0</v>
      </c>
      <c r="AJ20" s="15">
        <f t="shared" si="3"/>
        <v>0</v>
      </c>
      <c r="AK20" s="15"/>
      <c r="AL20" s="15"/>
      <c r="AM20" s="15"/>
      <c r="AN20" s="15"/>
      <c r="AO20" s="15"/>
      <c r="AP20" s="15"/>
      <c r="AQ20" s="15"/>
    </row>
    <row r="21" spans="1:43" ht="13.5" thickBot="1">
      <c r="A21" s="23" t="s">
        <v>13</v>
      </c>
      <c r="B21" s="24" t="s">
        <v>14</v>
      </c>
      <c r="C21" s="25" t="s">
        <v>94</v>
      </c>
      <c r="D21" s="25" t="s">
        <v>15</v>
      </c>
      <c r="E21" s="25" t="s">
        <v>16</v>
      </c>
      <c r="F21" s="25" t="s">
        <v>17</v>
      </c>
      <c r="G21" s="25" t="s">
        <v>18</v>
      </c>
      <c r="H21" s="25" t="s">
        <v>19</v>
      </c>
      <c r="I21" s="25" t="s">
        <v>20</v>
      </c>
      <c r="J21" s="26" t="s">
        <v>21</v>
      </c>
      <c r="K21" s="27" t="s">
        <v>22</v>
      </c>
      <c r="L21" s="26" t="s">
        <v>14</v>
      </c>
      <c r="M21" s="48"/>
      <c r="N21" s="48"/>
      <c r="O21" s="48"/>
      <c r="P21" s="14"/>
      <c r="Q21" s="8"/>
      <c r="R21" s="9"/>
      <c r="S21" s="41"/>
      <c r="T21" s="15"/>
      <c r="U21" s="15"/>
      <c r="V21" s="43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>
        <f t="shared" si="0"/>
        <v>0</v>
      </c>
      <c r="AH21" s="15">
        <f t="shared" si="1"/>
        <v>0</v>
      </c>
      <c r="AI21" s="15">
        <f t="shared" si="2"/>
        <v>0</v>
      </c>
      <c r="AJ21" s="15">
        <f t="shared" si="3"/>
        <v>0</v>
      </c>
      <c r="AK21" s="15"/>
      <c r="AL21" s="15"/>
      <c r="AM21" s="15"/>
      <c r="AN21" s="15"/>
      <c r="AO21" s="15"/>
      <c r="AP21" s="15"/>
      <c r="AQ21" s="15"/>
    </row>
    <row r="22" spans="1:43" ht="13.5" thickTop="1">
      <c r="A22" s="106">
        <v>4</v>
      </c>
      <c r="B22" s="36">
        <v>1</v>
      </c>
      <c r="C22" s="73" t="s">
        <v>64</v>
      </c>
      <c r="D22" s="14">
        <v>154</v>
      </c>
      <c r="E22" s="14">
        <v>162</v>
      </c>
      <c r="F22" s="14">
        <v>158</v>
      </c>
      <c r="G22" s="14">
        <v>177</v>
      </c>
      <c r="H22" s="14">
        <v>165</v>
      </c>
      <c r="I22" s="14">
        <v>174</v>
      </c>
      <c r="J22" s="30">
        <f>SUM(D22:I22)</f>
        <v>990</v>
      </c>
      <c r="K22" s="31">
        <f>AVERAGE(D22:I22)</f>
        <v>165</v>
      </c>
      <c r="L22" s="29">
        <f>RANK(J22,$J$4:$J$49,0)</f>
        <v>11</v>
      </c>
      <c r="M22" s="47">
        <v>1</v>
      </c>
      <c r="N22" s="47">
        <v>0</v>
      </c>
      <c r="O22" s="47">
        <v>0</v>
      </c>
      <c r="P22" s="47">
        <v>2</v>
      </c>
      <c r="Q22" s="8">
        <f t="shared" si="4"/>
        <v>24</v>
      </c>
      <c r="R22" s="9">
        <f>RANK(Q22,Q4:Q49,0)</f>
        <v>10</v>
      </c>
      <c r="S22" s="41" t="str">
        <f>RIGHT(C22,3)</f>
        <v>afr</v>
      </c>
      <c r="T22" s="15">
        <f>IF(OR(S22="ová",S22="ská",C22="romana fischer"),4,3)</f>
        <v>3</v>
      </c>
      <c r="U22" s="15">
        <f>IF(L22=1,1,IF(L22=2,2,IF(L22=3,3,IF(L22=4,4,IF(L22=5,5,IF(L22=6,6,IF(L22=7,7,IF(L22=8,8,0))))))))</f>
        <v>0</v>
      </c>
      <c r="V22" s="43">
        <f>IF(U22=1,15,IF(U22=2,14,IF(U22=3,13,IF(U22=4,12,IF(U22=5,11,IF(U22=6,10,IF(U22=7,9,IF(U22=8,8,0))))))))</f>
        <v>0</v>
      </c>
      <c r="W22" s="15">
        <f>IF(L22=9,9,IF(L22=10,10,IF(L22=11,11,IF(L22=12,12,IF(L22=13,13,IF(L22=14,14,IF(L22=15,15,IF(L22=16,16,0))))))))</f>
        <v>11</v>
      </c>
      <c r="X22" s="15">
        <f>IF(W22=9,7,IF(W22=10,6,IF(W22=11,5,IF(W22=12,4,IF(W22=13,3,IF(W22=14,2,IF(W22=15,1,IF(W22=16,1,0))))))))</f>
        <v>5</v>
      </c>
      <c r="Y22" s="15">
        <f>IF(L22=17,17,IF(L22=18,18,IF(L22=19,19,IF(L22=20,20,IF(L22=21,21,IF(L22=22,22,IF(L22=23,23,IF(L22=24,24,0))))))))</f>
        <v>0</v>
      </c>
      <c r="Z22" s="15">
        <f>IF(Y22=17,1,IF(Y22=18,1,IF(Y22=19,1,IF(Y22=20,1,IF(Y22=21,0,IF(Y22=22,0,IF(Y22=23,0,IF(Y22=24,0,0))))))))</f>
        <v>0</v>
      </c>
      <c r="AA22" s="15">
        <f>COUNTIF(D22:I22,"&gt;=200")</f>
        <v>0</v>
      </c>
      <c r="AB22" s="15">
        <f>AA22*2</f>
        <v>0</v>
      </c>
      <c r="AC22" s="15">
        <f>COUNTIF(D22:I22,"&gt;=250")</f>
        <v>0</v>
      </c>
      <c r="AD22" s="15">
        <f>AC22*2</f>
        <v>0</v>
      </c>
      <c r="AE22" s="15">
        <f>COUNTIF(D22:I22,"=300")</f>
        <v>0</v>
      </c>
      <c r="AF22" s="15">
        <f>AE22*6</f>
        <v>0</v>
      </c>
      <c r="AG22" s="15">
        <f t="shared" si="0"/>
        <v>2</v>
      </c>
      <c r="AH22" s="15">
        <f t="shared" si="1"/>
        <v>0</v>
      </c>
      <c r="AI22" s="15">
        <f t="shared" si="2"/>
        <v>0</v>
      </c>
      <c r="AJ22" s="15">
        <f t="shared" si="3"/>
        <v>2</v>
      </c>
      <c r="AK22" s="15"/>
      <c r="AL22" s="15"/>
      <c r="AM22" s="15"/>
      <c r="AN22" s="15"/>
      <c r="AO22" s="15"/>
      <c r="AP22" s="15"/>
      <c r="AQ22" s="15"/>
    </row>
    <row r="23" spans="1:43" ht="12.75">
      <c r="A23" s="106"/>
      <c r="B23" s="29">
        <v>2</v>
      </c>
      <c r="C23" s="74" t="s">
        <v>50</v>
      </c>
      <c r="D23" s="14">
        <v>150</v>
      </c>
      <c r="E23" s="14">
        <v>189</v>
      </c>
      <c r="F23" s="14">
        <v>187</v>
      </c>
      <c r="G23" s="14">
        <v>182</v>
      </c>
      <c r="H23" s="14">
        <v>201</v>
      </c>
      <c r="I23" s="14">
        <v>155</v>
      </c>
      <c r="J23" s="30">
        <f>SUM(D23:I23)</f>
        <v>1064</v>
      </c>
      <c r="K23" s="31">
        <f>AVERAGE(D23:I23)</f>
        <v>177.33333333333334</v>
      </c>
      <c r="L23" s="29">
        <f>RANK(J23,$J$4:$J$49,0)</f>
        <v>6</v>
      </c>
      <c r="M23" s="47">
        <v>1</v>
      </c>
      <c r="N23" s="47">
        <v>1</v>
      </c>
      <c r="O23" s="47">
        <v>0</v>
      </c>
      <c r="P23" s="47">
        <v>1</v>
      </c>
      <c r="Q23" s="8">
        <f t="shared" si="4"/>
        <v>42</v>
      </c>
      <c r="R23" s="9">
        <f>RANK(Q23,Q5:Q50,0)</f>
        <v>4</v>
      </c>
      <c r="S23" s="41" t="str">
        <f>RIGHT(C23,3)</f>
        <v>ený</v>
      </c>
      <c r="T23" s="15">
        <f>IF(OR(S23="ová",S23="ská",C23="romana fischer"),4,3)</f>
        <v>3</v>
      </c>
      <c r="U23" s="15">
        <f>IF(L23=1,1,IF(L23=2,2,IF(L23=3,3,IF(L23=4,4,IF(L23=5,5,IF(L23=6,6,IF(L23=7,7,IF(L23=8,8,0))))))))</f>
        <v>6</v>
      </c>
      <c r="V23" s="43">
        <f>IF(U23=1,15,IF(U23=2,14,IF(U23=3,13,IF(U23=4,12,IF(U23=5,11,IF(U23=6,10,IF(U23=7,9,IF(U23=8,8,0))))))))</f>
        <v>10</v>
      </c>
      <c r="W23" s="15">
        <f>IF(L23=9,9,IF(L23=10,10,IF(L23=11,11,IF(L23=12,12,IF(L23=13,13,IF(L23=14,14,IF(L23=15,15,IF(L23=16,16,0))))))))</f>
        <v>0</v>
      </c>
      <c r="X23" s="15">
        <f>IF(W23=9,7,IF(W23=10,6,IF(W23=11,5,IF(W23=12,4,IF(W23=13,3,IF(W23=14,2,IF(W23=15,1,IF(W23=16,1,0))))))))</f>
        <v>0</v>
      </c>
      <c r="Y23" s="15">
        <f>IF(L23=17,17,IF(L23=18,18,IF(L23=19,19,IF(L23=20,20,IF(L23=21,21,IF(L23=22,22,IF(L23=23,23,IF(L23=24,24,0))))))))</f>
        <v>0</v>
      </c>
      <c r="Z23" s="15">
        <f>IF(Y23=17,1,IF(Y23=18,1,IF(Y23=19,1,IF(Y23=20,1,IF(Y23=21,0,IF(Y23=22,0,IF(Y23=23,0,IF(Y23=24,0,0))))))))</f>
        <v>0</v>
      </c>
      <c r="AA23" s="15">
        <f>COUNTIF(D23:I23,"&gt;=200")</f>
        <v>1</v>
      </c>
      <c r="AB23" s="15">
        <f>AA23*2</f>
        <v>2</v>
      </c>
      <c r="AC23" s="15">
        <f>COUNTIF(D23:I23,"&gt;=250")</f>
        <v>0</v>
      </c>
      <c r="AD23" s="15">
        <f>AC23*2</f>
        <v>0</v>
      </c>
      <c r="AE23" s="15">
        <f>COUNTIF(D23:I23,"=300")</f>
        <v>0</v>
      </c>
      <c r="AF23" s="15">
        <f>AE23*6</f>
        <v>0</v>
      </c>
      <c r="AG23" s="15">
        <f t="shared" si="0"/>
        <v>2</v>
      </c>
      <c r="AH23" s="15">
        <f t="shared" si="1"/>
        <v>3</v>
      </c>
      <c r="AI23" s="15">
        <f t="shared" si="2"/>
        <v>0</v>
      </c>
      <c r="AJ23" s="15">
        <f t="shared" si="3"/>
        <v>1</v>
      </c>
      <c r="AK23" s="15"/>
      <c r="AL23" s="15"/>
      <c r="AM23" s="15"/>
      <c r="AN23" s="15"/>
      <c r="AO23" s="15"/>
      <c r="AP23" s="15"/>
      <c r="AQ23" s="15"/>
    </row>
    <row r="24" spans="1:43" ht="12.75">
      <c r="A24" s="106"/>
      <c r="B24" s="29">
        <v>3</v>
      </c>
      <c r="C24" s="75" t="s">
        <v>51</v>
      </c>
      <c r="D24" s="14">
        <v>164</v>
      </c>
      <c r="E24" s="14">
        <v>193</v>
      </c>
      <c r="F24" s="14">
        <v>205</v>
      </c>
      <c r="G24" s="14">
        <v>189</v>
      </c>
      <c r="H24" s="14">
        <v>207</v>
      </c>
      <c r="I24" s="14">
        <v>166</v>
      </c>
      <c r="J24" s="30">
        <f>SUM(D24:I24)</f>
        <v>1124</v>
      </c>
      <c r="K24" s="31">
        <f>AVERAGE(D24:I24)</f>
        <v>187.33333333333334</v>
      </c>
      <c r="L24" s="29">
        <f>RANK(J24,$J$4:$J$49,0)</f>
        <v>4</v>
      </c>
      <c r="M24" s="47">
        <v>3</v>
      </c>
      <c r="N24" s="47">
        <v>0</v>
      </c>
      <c r="O24" s="47">
        <v>1</v>
      </c>
      <c r="P24" s="47">
        <v>1</v>
      </c>
      <c r="Q24" s="8">
        <f t="shared" si="4"/>
        <v>60</v>
      </c>
      <c r="R24" s="9">
        <f>RANK(Q24,Q6:Q51,0)</f>
        <v>3</v>
      </c>
      <c r="S24" s="41" t="str">
        <f>RIGHT(C24,3)</f>
        <v>víl</v>
      </c>
      <c r="T24" s="15">
        <f>IF(OR(S24="ová",S24="ská",C24="romana fischer"),4,3)</f>
        <v>3</v>
      </c>
      <c r="U24" s="15">
        <f>IF(L24=1,1,IF(L24=2,2,IF(L24=3,3,IF(L24=4,4,IF(L24=5,5,IF(L24=6,6,IF(L24=7,7,IF(L24=8,8,0))))))))</f>
        <v>4</v>
      </c>
      <c r="V24" s="43">
        <f>IF(U24=1,15,IF(U24=2,14,IF(U24=3,13,IF(U24=4,12,IF(U24=5,11,IF(U24=6,10,IF(U24=7,9,IF(U24=8,8,0))))))))</f>
        <v>12</v>
      </c>
      <c r="W24" s="15">
        <f>IF(L24=9,9,IF(L24=10,10,IF(L24=11,11,IF(L24=12,12,IF(L24=13,13,IF(L24=14,14,IF(L24=15,15,IF(L24=16,16,0))))))))</f>
        <v>0</v>
      </c>
      <c r="X24" s="15">
        <f>IF(W24=9,7,IF(W24=10,6,IF(W24=11,5,IF(W24=12,4,IF(W24=13,3,IF(W24=14,2,IF(W24=15,1,IF(W24=16,1,0))))))))</f>
        <v>0</v>
      </c>
      <c r="Y24" s="15">
        <f>IF(L24=17,17,IF(L24=18,18,IF(L24=19,19,IF(L24=20,20,IF(L24=21,21,IF(L24=22,22,IF(L24=23,23,IF(L24=24,24,0))))))))</f>
        <v>0</v>
      </c>
      <c r="Z24" s="15">
        <f>IF(Y24=17,1,IF(Y24=18,1,IF(Y24=19,1,IF(Y24=20,1,IF(Y24=21,0,IF(Y24=22,0,IF(Y24=23,0,IF(Y24=24,0,0))))))))</f>
        <v>0</v>
      </c>
      <c r="AA24" s="15">
        <f>COUNTIF(D24:I24,"&gt;=200")</f>
        <v>2</v>
      </c>
      <c r="AB24" s="15">
        <f>AA24*2</f>
        <v>4</v>
      </c>
      <c r="AC24" s="15">
        <f>COUNTIF(D24:I24,"&gt;=250")</f>
        <v>0</v>
      </c>
      <c r="AD24" s="15">
        <f>AC24*2</f>
        <v>0</v>
      </c>
      <c r="AE24" s="15">
        <f>COUNTIF(D24:I24,"=300")</f>
        <v>0</v>
      </c>
      <c r="AF24" s="15">
        <f>AE24*6</f>
        <v>0</v>
      </c>
      <c r="AG24" s="15">
        <f t="shared" si="0"/>
        <v>6</v>
      </c>
      <c r="AH24" s="15">
        <f t="shared" si="1"/>
        <v>0</v>
      </c>
      <c r="AI24" s="15">
        <f t="shared" si="2"/>
        <v>4</v>
      </c>
      <c r="AJ24" s="15">
        <f t="shared" si="3"/>
        <v>1</v>
      </c>
      <c r="AK24" s="15"/>
      <c r="AL24" s="15"/>
      <c r="AM24" s="15"/>
      <c r="AN24" s="15"/>
      <c r="AO24" s="15"/>
      <c r="AP24" s="15"/>
      <c r="AQ24" s="15"/>
    </row>
    <row r="25" spans="1:43" ht="12.75">
      <c r="A25" s="106"/>
      <c r="B25" s="29">
        <v>4</v>
      </c>
      <c r="C25" s="75" t="s">
        <v>131</v>
      </c>
      <c r="D25" s="14">
        <v>170</v>
      </c>
      <c r="E25" s="14">
        <v>131</v>
      </c>
      <c r="F25" s="14">
        <v>203</v>
      </c>
      <c r="G25" s="14">
        <v>217</v>
      </c>
      <c r="H25" s="14">
        <v>182</v>
      </c>
      <c r="I25" s="14">
        <v>183</v>
      </c>
      <c r="J25" s="30">
        <v>1</v>
      </c>
      <c r="K25" s="31">
        <f>AVERAGE(D25:I25)</f>
        <v>181</v>
      </c>
      <c r="L25" s="29">
        <f>RANK(J25,$J$4:$J$49,0)</f>
        <v>30</v>
      </c>
      <c r="M25" s="47">
        <v>0</v>
      </c>
      <c r="N25" s="47">
        <v>1</v>
      </c>
      <c r="O25" s="47">
        <v>0</v>
      </c>
      <c r="P25" s="47">
        <v>1</v>
      </c>
      <c r="Q25" s="8">
        <f t="shared" si="4"/>
        <v>0</v>
      </c>
      <c r="R25" s="9">
        <f>RANK(Q25,Q7:Q52,0)</f>
        <v>27</v>
      </c>
      <c r="S25" s="41" t="str">
        <f>RIGHT(C25,3)</f>
        <v>mek</v>
      </c>
      <c r="T25" s="15">
        <f>IF(OR(S25="ová",S25="ská",C25="romana fischer"),4,3)</f>
        <v>3</v>
      </c>
      <c r="U25" s="15">
        <f>IF(L25=1,1,IF(L25=2,2,IF(L25=3,3,IF(L25=4,4,IF(L25=5,5,IF(L25=6,6,IF(L25=7,7,IF(L25=8,8,0))))))))</f>
        <v>0</v>
      </c>
      <c r="V25" s="43">
        <f>IF(U25=1,15,IF(U25=2,14,IF(U25=3,13,IF(U25=4,12,IF(U25=5,11,IF(U25=6,10,IF(U25=7,9,IF(U25=8,8,0))))))))</f>
        <v>0</v>
      </c>
      <c r="W25" s="15">
        <f>IF(L25=9,9,IF(L25=10,10,IF(L25=11,11,IF(L25=12,12,IF(L25=13,13,IF(L25=14,14,IF(L25=15,15,IF(L25=16,16,0))))))))</f>
        <v>0</v>
      </c>
      <c r="X25" s="15">
        <f>IF(W25=9,7,IF(W25=10,6,IF(W25=11,5,IF(W25=12,4,IF(W25=13,3,IF(W25=14,2,IF(W25=15,1,IF(W25=16,1,0))))))))</f>
        <v>0</v>
      </c>
      <c r="Y25" s="15">
        <f>IF(L25=17,17,IF(L25=18,18,IF(L25=19,19,IF(L25=20,20,IF(L25=21,21,IF(L25=22,22,IF(L25=23,23,IF(L25=24,24,0))))))))</f>
        <v>0</v>
      </c>
      <c r="Z25" s="15">
        <f>IF(Y25=17,1,IF(Y25=18,1,IF(Y25=19,1,IF(Y25=20,1,IF(Y25=21,0,IF(Y25=22,0,IF(Y25=23,0,IF(Y25=24,0,0))))))))</f>
        <v>0</v>
      </c>
      <c r="AA25" s="15">
        <f>COUNTIF(D25:I25,"&gt;=200")</f>
        <v>2</v>
      </c>
      <c r="AB25" s="15">
        <f>AA25*2</f>
        <v>4</v>
      </c>
      <c r="AC25" s="15">
        <f>COUNTIF(D25:I25,"&gt;=250")</f>
        <v>0</v>
      </c>
      <c r="AD25" s="15">
        <f>AC25*2</f>
        <v>0</v>
      </c>
      <c r="AE25" s="15">
        <f>COUNTIF(D25:I25,"=300")</f>
        <v>0</v>
      </c>
      <c r="AF25" s="15">
        <f>AE25*6</f>
        <v>0</v>
      </c>
      <c r="AG25" s="15">
        <f t="shared" si="0"/>
        <v>0</v>
      </c>
      <c r="AH25" s="15">
        <f t="shared" si="1"/>
        <v>3</v>
      </c>
      <c r="AI25" s="15">
        <f t="shared" si="2"/>
        <v>0</v>
      </c>
      <c r="AJ25" s="15">
        <f t="shared" si="3"/>
        <v>1</v>
      </c>
      <c r="AK25" s="15"/>
      <c r="AL25" s="15"/>
      <c r="AM25" s="15"/>
      <c r="AN25" s="15"/>
      <c r="AO25" s="15"/>
      <c r="AP25" s="15"/>
      <c r="AQ25" s="15"/>
    </row>
    <row r="26" spans="1:43" ht="13.5" thickBot="1">
      <c r="A26" s="107" t="s">
        <v>95</v>
      </c>
      <c r="B26" s="107"/>
      <c r="C26" s="107"/>
      <c r="D26" s="32">
        <f aca="true" t="shared" si="8" ref="D26:I26">SUM(D22:D25)</f>
        <v>638</v>
      </c>
      <c r="E26" s="32">
        <f t="shared" si="8"/>
        <v>675</v>
      </c>
      <c r="F26" s="32">
        <f t="shared" si="8"/>
        <v>753</v>
      </c>
      <c r="G26" s="32">
        <f t="shared" si="8"/>
        <v>765</v>
      </c>
      <c r="H26" s="32">
        <f t="shared" si="8"/>
        <v>755</v>
      </c>
      <c r="I26" s="32">
        <f t="shared" si="8"/>
        <v>678</v>
      </c>
      <c r="J26" s="33" t="str">
        <f>IF(SUM(J22:J25)&lt;&gt;SUM(D26:I26),"chyba vzorců","vzorce OK")</f>
        <v>chyba vzorců</v>
      </c>
      <c r="K26" s="34"/>
      <c r="L26" s="44"/>
      <c r="M26" s="48"/>
      <c r="N26" s="48"/>
      <c r="O26" s="48"/>
      <c r="P26" s="14"/>
      <c r="Q26" s="8"/>
      <c r="R26" s="9"/>
      <c r="S26" s="41"/>
      <c r="T26" s="15"/>
      <c r="U26" s="15"/>
      <c r="V26" s="43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>
        <f t="shared" si="0"/>
        <v>0</v>
      </c>
      <c r="AH26" s="15">
        <f t="shared" si="1"/>
        <v>0</v>
      </c>
      <c r="AI26" s="15">
        <f t="shared" si="2"/>
        <v>0</v>
      </c>
      <c r="AJ26" s="15">
        <f t="shared" si="3"/>
        <v>0</v>
      </c>
      <c r="AK26" s="15"/>
      <c r="AL26" s="15"/>
      <c r="AM26" s="15"/>
      <c r="AN26" s="15"/>
      <c r="AO26" s="15"/>
      <c r="AP26" s="15"/>
      <c r="AQ26" s="15"/>
    </row>
    <row r="27" spans="1:43" ht="13.5" thickBot="1">
      <c r="A27" s="23" t="s">
        <v>13</v>
      </c>
      <c r="B27" s="24" t="s">
        <v>14</v>
      </c>
      <c r="C27" s="25" t="s">
        <v>94</v>
      </c>
      <c r="D27" s="25" t="s">
        <v>15</v>
      </c>
      <c r="E27" s="25" t="s">
        <v>16</v>
      </c>
      <c r="F27" s="25" t="s">
        <v>17</v>
      </c>
      <c r="G27" s="25" t="s">
        <v>18</v>
      </c>
      <c r="H27" s="25" t="s">
        <v>19</v>
      </c>
      <c r="I27" s="25" t="s">
        <v>20</v>
      </c>
      <c r="J27" s="26" t="s">
        <v>21</v>
      </c>
      <c r="K27" s="27" t="s">
        <v>22</v>
      </c>
      <c r="L27" s="26" t="s">
        <v>14</v>
      </c>
      <c r="M27" s="48"/>
      <c r="N27" s="48"/>
      <c r="O27" s="48"/>
      <c r="P27" s="14"/>
      <c r="Q27" s="8"/>
      <c r="R27" s="9"/>
      <c r="S27" s="41"/>
      <c r="T27" s="15"/>
      <c r="U27" s="15"/>
      <c r="V27" s="43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>
        <f t="shared" si="0"/>
        <v>0</v>
      </c>
      <c r="AH27" s="15">
        <f t="shared" si="1"/>
        <v>0</v>
      </c>
      <c r="AI27" s="15">
        <f t="shared" si="2"/>
        <v>0</v>
      </c>
      <c r="AJ27" s="15">
        <f t="shared" si="3"/>
        <v>0</v>
      </c>
      <c r="AK27" s="15"/>
      <c r="AL27" s="15"/>
      <c r="AM27" s="15"/>
      <c r="AN27" s="15"/>
      <c r="AO27" s="15"/>
      <c r="AP27" s="15"/>
      <c r="AQ27" s="15"/>
    </row>
    <row r="28" spans="1:43" ht="13.5" thickTop="1">
      <c r="A28" s="108">
        <v>5</v>
      </c>
      <c r="B28" s="28">
        <v>1</v>
      </c>
      <c r="C28" s="73" t="s">
        <v>37</v>
      </c>
      <c r="D28" s="14">
        <v>179</v>
      </c>
      <c r="E28" s="14">
        <v>169</v>
      </c>
      <c r="F28" s="14">
        <v>150</v>
      </c>
      <c r="G28" s="14">
        <v>196</v>
      </c>
      <c r="H28" s="14">
        <v>144</v>
      </c>
      <c r="I28" s="14">
        <v>149</v>
      </c>
      <c r="J28" s="30">
        <f>SUM(D28:I28)</f>
        <v>987</v>
      </c>
      <c r="K28" s="31">
        <f>AVERAGE(D28:I28)</f>
        <v>164.5</v>
      </c>
      <c r="L28" s="29">
        <f>RANK(J28,$J$4:$J$49,0)</f>
        <v>12</v>
      </c>
      <c r="M28" s="47">
        <v>0</v>
      </c>
      <c r="N28" s="47">
        <v>0</v>
      </c>
      <c r="O28" s="47">
        <v>0</v>
      </c>
      <c r="P28" s="47">
        <v>0</v>
      </c>
      <c r="Q28" s="8">
        <f t="shared" si="4"/>
        <v>14</v>
      </c>
      <c r="R28" s="9">
        <f>RANK(Q28,Q4:Q49,0)</f>
        <v>17</v>
      </c>
      <c r="S28" s="41" t="str">
        <f>RIGHT(C28,3)</f>
        <v>nář</v>
      </c>
      <c r="T28" s="15">
        <f>IF(OR(S28="ová",S28="ská",C28="romana fischer"),4,3)</f>
        <v>3</v>
      </c>
      <c r="U28" s="15">
        <f>IF(L28=1,1,IF(L28=2,2,IF(L28=3,3,IF(L28=4,4,IF(L28=5,5,IF(L28=6,6,IF(L28=7,7,IF(L28=8,8,0))))))))</f>
        <v>0</v>
      </c>
      <c r="V28" s="43">
        <f>IF(U28=1,15,IF(U28=2,14,IF(U28=3,13,IF(U28=4,12,IF(U28=5,11,IF(U28=6,10,IF(U28=7,9,IF(U28=8,8,0))))))))</f>
        <v>0</v>
      </c>
      <c r="W28" s="15">
        <f>IF(L28=9,9,IF(L28=10,10,IF(L28=11,11,IF(L28=12,12,IF(L28=13,13,IF(L28=14,14,IF(L28=15,15,IF(L28=16,16,0))))))))</f>
        <v>12</v>
      </c>
      <c r="X28" s="15">
        <f>IF(W28=9,7,IF(W28=10,6,IF(W28=11,5,IF(W28=12,4,IF(W28=13,3,IF(W28=14,2,IF(W28=15,1,IF(W28=16,1,0))))))))</f>
        <v>4</v>
      </c>
      <c r="Y28" s="15">
        <f>IF(L28=17,17,IF(L28=18,18,IF(L28=19,19,IF(L28=20,20,IF(L28=21,21,IF(L28=22,22,IF(L28=23,23,IF(L28=24,24,0))))))))</f>
        <v>0</v>
      </c>
      <c r="Z28" s="15">
        <f>IF(Y28=17,1,IF(Y28=18,1,IF(Y28=19,1,IF(Y28=20,1,IF(Y28=21,0,IF(Y28=22,0,IF(Y28=23,0,IF(Y28=24,0,0))))))))</f>
        <v>0</v>
      </c>
      <c r="AA28" s="15">
        <f>COUNTIF(D28:I28,"&gt;=200")</f>
        <v>0</v>
      </c>
      <c r="AB28" s="15">
        <f>AA28*2</f>
        <v>0</v>
      </c>
      <c r="AC28" s="15">
        <f>COUNTIF(D28:I28,"&gt;=250")</f>
        <v>0</v>
      </c>
      <c r="AD28" s="15">
        <f>AC28*2</f>
        <v>0</v>
      </c>
      <c r="AE28" s="15">
        <f>COUNTIF(D28:I28,"=300")</f>
        <v>0</v>
      </c>
      <c r="AF28" s="15">
        <f>AE28*6</f>
        <v>0</v>
      </c>
      <c r="AG28" s="15">
        <f t="shared" si="0"/>
        <v>0</v>
      </c>
      <c r="AH28" s="15">
        <f t="shared" si="1"/>
        <v>0</v>
      </c>
      <c r="AI28" s="15">
        <f t="shared" si="2"/>
        <v>0</v>
      </c>
      <c r="AJ28" s="15">
        <f t="shared" si="3"/>
        <v>0</v>
      </c>
      <c r="AK28" s="15"/>
      <c r="AL28" s="15"/>
      <c r="AM28" s="15"/>
      <c r="AN28" s="15"/>
      <c r="AO28" s="15"/>
      <c r="AP28" s="15"/>
      <c r="AQ28" s="15"/>
    </row>
    <row r="29" spans="1:43" ht="12.75">
      <c r="A29" s="108"/>
      <c r="B29" s="29">
        <v>2</v>
      </c>
      <c r="C29" s="74" t="s">
        <v>38</v>
      </c>
      <c r="D29" s="14">
        <v>135</v>
      </c>
      <c r="E29" s="14">
        <v>192</v>
      </c>
      <c r="F29" s="14">
        <v>141</v>
      </c>
      <c r="G29" s="14">
        <v>147</v>
      </c>
      <c r="H29" s="14">
        <v>148</v>
      </c>
      <c r="I29" s="14">
        <v>135</v>
      </c>
      <c r="J29" s="30">
        <f>SUM(D29:I29)</f>
        <v>898</v>
      </c>
      <c r="K29" s="31">
        <f>AVERAGE(D29:I29)</f>
        <v>149.66666666666666</v>
      </c>
      <c r="L29" s="29">
        <f>RANK(J29,$J$4:$J$49,0)</f>
        <v>19</v>
      </c>
      <c r="M29" s="47">
        <v>0</v>
      </c>
      <c r="N29" s="47">
        <v>0</v>
      </c>
      <c r="O29" s="47">
        <v>0</v>
      </c>
      <c r="P29" s="47">
        <v>1</v>
      </c>
      <c r="Q29" s="8">
        <f>2*((IF(J29&lt;100,0,(SUM(T30,V29,X29,Z29,AB29,AD29,AF29,AG29,AH29,AI29,AJ29)))))</f>
        <v>10</v>
      </c>
      <c r="R29" s="9">
        <f>RANK(Q29,Q5:Q50,0)</f>
        <v>19</v>
      </c>
      <c r="S29" s="41" t="str">
        <f>RIGHT(C29,3)</f>
        <v>bal</v>
      </c>
      <c r="T29" s="15">
        <f>IF(OR(S29="ová",S29="ská",C29="romana fischer"),4,3)</f>
        <v>3</v>
      </c>
      <c r="U29" s="15">
        <f>IF(L29=1,1,IF(L29=2,2,IF(L29=3,3,IF(L29=4,4,IF(L29=5,5,IF(L29=6,6,IF(L29=7,7,IF(L29=8,8,0))))))))</f>
        <v>0</v>
      </c>
      <c r="V29" s="43">
        <f>IF(U29=1,15,IF(U29=2,14,IF(U29=3,13,IF(U29=4,12,IF(U29=5,11,IF(U29=6,10,IF(U29=7,9,IF(U29=8,8,0))))))))</f>
        <v>0</v>
      </c>
      <c r="W29" s="15">
        <f>IF(L29=9,9,IF(L29=10,10,IF(L29=11,11,IF(L29=12,12,IF(L29=13,13,IF(L29=14,14,IF(L29=15,15,IF(L29=16,16,0))))))))</f>
        <v>0</v>
      </c>
      <c r="X29" s="15">
        <f>IF(W29=9,7,IF(W29=10,6,IF(W29=11,5,IF(W29=12,4,IF(W29=13,3,IF(W29=14,2,IF(W29=15,1,IF(W29=16,1,0))))))))</f>
        <v>0</v>
      </c>
      <c r="Y29" s="15">
        <f>IF(L29=17,17,IF(L29=18,18,IF(L29=19,19,IF(L29=20,20,IF(L29=21,21,IF(L29=22,22,IF(L29=23,23,IF(L29=24,24,0))))))))</f>
        <v>19</v>
      </c>
      <c r="Z29" s="15">
        <f>IF(Y29=17,1,IF(Y29=18,1,IF(Y29=19,1,IF(Y29=20,1,IF(Y29=21,0,IF(Y29=22,0,IF(Y29=23,0,IF(Y29=24,0,0))))))))</f>
        <v>1</v>
      </c>
      <c r="AA29" s="15">
        <f>COUNTIF(D29:I29,"&gt;=200")</f>
        <v>0</v>
      </c>
      <c r="AB29" s="15">
        <f>AA29*2</f>
        <v>0</v>
      </c>
      <c r="AC29" s="15">
        <f>COUNTIF(D29:I29,"&gt;=250")</f>
        <v>0</v>
      </c>
      <c r="AD29" s="15">
        <f>AC29*2</f>
        <v>0</v>
      </c>
      <c r="AE29" s="15">
        <f>COUNTIF(D29:I29,"=300")</f>
        <v>0</v>
      </c>
      <c r="AF29" s="15">
        <f>AE29*6</f>
        <v>0</v>
      </c>
      <c r="AG29" s="15">
        <f t="shared" si="0"/>
        <v>0</v>
      </c>
      <c r="AH29" s="15">
        <f t="shared" si="1"/>
        <v>0</v>
      </c>
      <c r="AI29" s="15">
        <f t="shared" si="2"/>
        <v>0</v>
      </c>
      <c r="AJ29" s="15">
        <f t="shared" si="3"/>
        <v>1</v>
      </c>
      <c r="AK29" s="15"/>
      <c r="AL29" s="15"/>
      <c r="AM29" s="15"/>
      <c r="AN29" s="15"/>
      <c r="AO29" s="15"/>
      <c r="AP29" s="15"/>
      <c r="AQ29" s="15"/>
    </row>
    <row r="30" spans="1:43" ht="12.75">
      <c r="A30" s="108"/>
      <c r="B30" s="29">
        <v>3</v>
      </c>
      <c r="C30" s="75" t="s">
        <v>47</v>
      </c>
      <c r="D30" s="14">
        <v>194</v>
      </c>
      <c r="E30" s="14">
        <v>178</v>
      </c>
      <c r="F30" s="14">
        <v>203</v>
      </c>
      <c r="G30" s="14">
        <v>211</v>
      </c>
      <c r="H30" s="14">
        <v>189</v>
      </c>
      <c r="I30" s="14">
        <v>190</v>
      </c>
      <c r="J30" s="30">
        <f>SUM(D30:I30)</f>
        <v>1165</v>
      </c>
      <c r="K30" s="31">
        <f>AVERAGE(D30:I30)</f>
        <v>194.16666666666666</v>
      </c>
      <c r="L30" s="29">
        <f>RANK(J30,$J$4:$J$49,0)</f>
        <v>2</v>
      </c>
      <c r="M30" s="47">
        <v>1</v>
      </c>
      <c r="N30" s="47">
        <v>1</v>
      </c>
      <c r="O30" s="47">
        <v>1</v>
      </c>
      <c r="P30" s="47">
        <v>1</v>
      </c>
      <c r="Q30" s="8">
        <f>2*((IF(J30&lt;100,0,(SUM(T31,V30,X30,Z30,AB30,AD30,AF30,AG30,AH30,AI30,AJ30)))))</f>
        <v>62</v>
      </c>
      <c r="R30" s="9">
        <f>RANK(Q30,Q6:Q51,0)</f>
        <v>2</v>
      </c>
      <c r="S30" s="41" t="str">
        <f>RIGHT(C30,3)</f>
        <v>dek</v>
      </c>
      <c r="T30" s="15">
        <f>IF(OR(S30="ová",S30="ská",C30="romana fischer"),4,3)</f>
        <v>3</v>
      </c>
      <c r="U30" s="15">
        <f>IF(L30=1,1,IF(L30=2,2,IF(L30=3,3,IF(L30=4,4,IF(L30=5,5,IF(L30=6,6,IF(L30=7,7,IF(L30=8,8,0))))))))</f>
        <v>2</v>
      </c>
      <c r="V30" s="43">
        <f>IF(U30=1,15,IF(U30=2,14,IF(U30=3,13,IF(U30=4,12,IF(U30=5,11,IF(U30=6,10,IF(U30=7,9,IF(U30=8,8,0))))))))</f>
        <v>14</v>
      </c>
      <c r="W30" s="15">
        <f>IF(L30=9,9,IF(L30=10,10,IF(L30=11,11,IF(L30=12,12,IF(L30=13,13,IF(L30=14,14,IF(L30=15,15,IF(L30=16,16,0))))))))</f>
        <v>0</v>
      </c>
      <c r="X30" s="15">
        <f>IF(W30=9,7,IF(W30=10,6,IF(W30=11,5,IF(W30=12,4,IF(W30=13,3,IF(W30=14,2,IF(W30=15,1,IF(W30=16,1,0))))))))</f>
        <v>0</v>
      </c>
      <c r="Y30" s="15">
        <f>IF(L30=17,17,IF(L30=18,18,IF(L30=19,19,IF(L30=20,20,IF(L30=21,21,IF(L30=22,22,IF(L30=23,23,IF(L30=24,24,0))))))))</f>
        <v>0</v>
      </c>
      <c r="Z30" s="15">
        <f>IF(Y30=17,1,IF(Y30=18,1,IF(Y30=19,1,IF(Y30=20,1,IF(Y30=21,0,IF(Y30=22,0,IF(Y30=23,0,IF(Y30=24,0,0))))))))</f>
        <v>0</v>
      </c>
      <c r="AA30" s="15">
        <f>COUNTIF(D30:I30,"&gt;=200")</f>
        <v>2</v>
      </c>
      <c r="AB30" s="15">
        <f>AA30*2</f>
        <v>4</v>
      </c>
      <c r="AC30" s="15">
        <f>COUNTIF(D30:I30,"&gt;=250")</f>
        <v>0</v>
      </c>
      <c r="AD30" s="15">
        <f>AC30*2</f>
        <v>0</v>
      </c>
      <c r="AE30" s="15">
        <f>COUNTIF(D30:I30,"=300")</f>
        <v>0</v>
      </c>
      <c r="AF30" s="15">
        <f>AE30*6</f>
        <v>0</v>
      </c>
      <c r="AG30" s="15">
        <f t="shared" si="0"/>
        <v>2</v>
      </c>
      <c r="AH30" s="15">
        <f t="shared" si="1"/>
        <v>3</v>
      </c>
      <c r="AI30" s="15">
        <f t="shared" si="2"/>
        <v>4</v>
      </c>
      <c r="AJ30" s="15">
        <f t="shared" si="3"/>
        <v>1</v>
      </c>
      <c r="AK30" s="15"/>
      <c r="AL30" s="15"/>
      <c r="AM30" s="15"/>
      <c r="AN30" s="15"/>
      <c r="AO30" s="15"/>
      <c r="AP30" s="15"/>
      <c r="AQ30" s="15"/>
    </row>
    <row r="31" spans="1:43" ht="12.75">
      <c r="A31" s="108"/>
      <c r="B31" s="29">
        <v>4</v>
      </c>
      <c r="C31" s="75" t="s">
        <v>45</v>
      </c>
      <c r="D31" s="14">
        <v>153</v>
      </c>
      <c r="E31" s="14">
        <v>156</v>
      </c>
      <c r="F31" s="14">
        <v>179</v>
      </c>
      <c r="G31" s="14">
        <v>188</v>
      </c>
      <c r="H31" s="14">
        <v>147</v>
      </c>
      <c r="I31" s="14">
        <v>223</v>
      </c>
      <c r="J31" s="30">
        <f>SUM(D31:I31)</f>
        <v>1046</v>
      </c>
      <c r="K31" s="31">
        <f>AVERAGE(D31:I31)</f>
        <v>174.33333333333334</v>
      </c>
      <c r="L31" s="29">
        <f>RANK(J31,$J$4:$J$49,0)</f>
        <v>7</v>
      </c>
      <c r="M31" s="47">
        <v>2</v>
      </c>
      <c r="N31" s="47">
        <v>0</v>
      </c>
      <c r="O31" s="47">
        <v>0</v>
      </c>
      <c r="P31" s="47">
        <v>3</v>
      </c>
      <c r="Q31" s="8">
        <f t="shared" si="4"/>
        <v>42</v>
      </c>
      <c r="R31" s="9">
        <f>RANK(Q31,Q7:Q52,0)</f>
        <v>4</v>
      </c>
      <c r="S31" s="41" t="str">
        <f>RIGHT(C31,3)</f>
        <v>cík</v>
      </c>
      <c r="T31" s="15">
        <f>IF(OR(S31="ová",S31="ská",C31="romana fischer"),4,3)</f>
        <v>3</v>
      </c>
      <c r="U31" s="15">
        <f>IF(L31=1,1,IF(L31=2,2,IF(L31=3,3,IF(L31=4,4,IF(L31=5,5,IF(L31=6,6,IF(L31=7,7,IF(L31=8,8,0))))))))</f>
        <v>7</v>
      </c>
      <c r="V31" s="43">
        <f>IF(U31=1,15,IF(U31=2,14,IF(U31=3,13,IF(U31=4,12,IF(U31=5,11,IF(U31=6,10,IF(U31=7,9,IF(U31=8,8,0))))))))</f>
        <v>9</v>
      </c>
      <c r="W31" s="15">
        <f>IF(L31=9,9,IF(L31=10,10,IF(L31=11,11,IF(L31=12,12,IF(L31=13,13,IF(L31=14,14,IF(L31=15,15,IF(L31=16,16,0))))))))</f>
        <v>0</v>
      </c>
      <c r="X31" s="15">
        <f>IF(W31=9,7,IF(W31=10,6,IF(W31=11,5,IF(W31=12,4,IF(W31=13,3,IF(W31=14,2,IF(W31=15,1,IF(W31=16,1,0))))))))</f>
        <v>0</v>
      </c>
      <c r="Y31" s="15">
        <f>IF(L31=17,17,IF(L31=18,18,IF(L31=19,19,IF(L31=20,20,IF(L31=21,21,IF(L31=22,22,IF(L31=23,23,IF(L31=24,24,0))))))))</f>
        <v>0</v>
      </c>
      <c r="Z31" s="15">
        <f>IF(Y31=17,1,IF(Y31=18,1,IF(Y31=19,1,IF(Y31=20,1,IF(Y31=21,0,IF(Y31=22,0,IF(Y31=23,0,IF(Y31=24,0,0))))))))</f>
        <v>0</v>
      </c>
      <c r="AA31" s="15">
        <f>COUNTIF(D31:I31,"&gt;=200")</f>
        <v>1</v>
      </c>
      <c r="AB31" s="15">
        <f>AA31*2</f>
        <v>2</v>
      </c>
      <c r="AC31" s="15">
        <f>COUNTIF(D31:I31,"&gt;=250")</f>
        <v>0</v>
      </c>
      <c r="AD31" s="15">
        <f>AC31*2</f>
        <v>0</v>
      </c>
      <c r="AE31" s="15">
        <f>COUNTIF(D31:I31,"=300")</f>
        <v>0</v>
      </c>
      <c r="AF31" s="15">
        <f>AE31*6</f>
        <v>0</v>
      </c>
      <c r="AG31" s="15">
        <f t="shared" si="0"/>
        <v>4</v>
      </c>
      <c r="AH31" s="15">
        <f t="shared" si="1"/>
        <v>0</v>
      </c>
      <c r="AI31" s="15">
        <f t="shared" si="2"/>
        <v>0</v>
      </c>
      <c r="AJ31" s="15">
        <f t="shared" si="3"/>
        <v>3</v>
      </c>
      <c r="AK31" s="15"/>
      <c r="AL31" s="15"/>
      <c r="AM31" s="15"/>
      <c r="AN31" s="15"/>
      <c r="AO31" s="15"/>
      <c r="AP31" s="15"/>
      <c r="AQ31" s="15"/>
    </row>
    <row r="32" spans="1:43" ht="13.5" thickBot="1">
      <c r="A32" s="107" t="s">
        <v>95</v>
      </c>
      <c r="B32" s="107"/>
      <c r="C32" s="107"/>
      <c r="D32" s="32">
        <f aca="true" t="shared" si="9" ref="D32:I32">SUM(D28:D31)</f>
        <v>661</v>
      </c>
      <c r="E32" s="32">
        <f t="shared" si="9"/>
        <v>695</v>
      </c>
      <c r="F32" s="32">
        <f t="shared" si="9"/>
        <v>673</v>
      </c>
      <c r="G32" s="32">
        <f t="shared" si="9"/>
        <v>742</v>
      </c>
      <c r="H32" s="32">
        <f t="shared" si="9"/>
        <v>628</v>
      </c>
      <c r="I32" s="32">
        <f t="shared" si="9"/>
        <v>697</v>
      </c>
      <c r="J32" s="33" t="str">
        <f>IF(SUM(J28:J31)&lt;&gt;SUM(D32:I32),"chyba vzorců","vzorce OK")</f>
        <v>vzorce OK</v>
      </c>
      <c r="K32" s="34"/>
      <c r="L32" s="44"/>
      <c r="M32" s="48"/>
      <c r="N32" s="48"/>
      <c r="O32" s="48"/>
      <c r="P32" s="14"/>
      <c r="Q32" s="8"/>
      <c r="R32" s="9"/>
      <c r="S32" s="41"/>
      <c r="T32" s="15"/>
      <c r="U32" s="15"/>
      <c r="V32" s="43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>
        <f t="shared" si="0"/>
        <v>0</v>
      </c>
      <c r="AH32" s="15">
        <f t="shared" si="1"/>
        <v>0</v>
      </c>
      <c r="AI32" s="15">
        <f t="shared" si="2"/>
        <v>0</v>
      </c>
      <c r="AJ32" s="15">
        <f t="shared" si="3"/>
        <v>0</v>
      </c>
      <c r="AK32" s="15"/>
      <c r="AL32" s="15"/>
      <c r="AM32" s="15"/>
      <c r="AN32" s="15"/>
      <c r="AO32" s="15"/>
      <c r="AP32" s="15"/>
      <c r="AQ32" s="15"/>
    </row>
    <row r="33" spans="1:43" ht="13.5" thickBot="1">
      <c r="A33" s="23" t="s">
        <v>13</v>
      </c>
      <c r="B33" s="24" t="s">
        <v>14</v>
      </c>
      <c r="C33" s="25" t="s">
        <v>94</v>
      </c>
      <c r="D33" s="25" t="s">
        <v>15</v>
      </c>
      <c r="E33" s="25" t="s">
        <v>16</v>
      </c>
      <c r="F33" s="25" t="s">
        <v>17</v>
      </c>
      <c r="G33" s="25" t="s">
        <v>18</v>
      </c>
      <c r="H33" s="25" t="s">
        <v>19</v>
      </c>
      <c r="I33" s="25" t="s">
        <v>20</v>
      </c>
      <c r="J33" s="26" t="s">
        <v>21</v>
      </c>
      <c r="K33" s="27" t="s">
        <v>22</v>
      </c>
      <c r="L33" s="26" t="s">
        <v>14</v>
      </c>
      <c r="M33" s="48"/>
      <c r="N33" s="48"/>
      <c r="O33" s="48"/>
      <c r="P33" s="14"/>
      <c r="Q33" s="8"/>
      <c r="R33" s="9"/>
      <c r="S33" s="41"/>
      <c r="T33" s="15"/>
      <c r="U33" s="15"/>
      <c r="V33" s="43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>
        <f t="shared" si="0"/>
        <v>0</v>
      </c>
      <c r="AH33" s="15">
        <f t="shared" si="1"/>
        <v>0</v>
      </c>
      <c r="AI33" s="15">
        <f t="shared" si="2"/>
        <v>0</v>
      </c>
      <c r="AJ33" s="15">
        <f t="shared" si="3"/>
        <v>0</v>
      </c>
      <c r="AK33" s="15"/>
      <c r="AL33" s="15"/>
      <c r="AM33" s="15"/>
      <c r="AN33" s="15"/>
      <c r="AO33" s="15"/>
      <c r="AP33" s="15"/>
      <c r="AQ33" s="15"/>
    </row>
    <row r="34" spans="1:43" ht="13.5" thickTop="1">
      <c r="A34" s="106">
        <v>6</v>
      </c>
      <c r="B34" s="37">
        <v>1</v>
      </c>
      <c r="C34" s="73" t="s">
        <v>119</v>
      </c>
      <c r="D34" s="14">
        <v>129</v>
      </c>
      <c r="E34" s="14">
        <v>126</v>
      </c>
      <c r="F34" s="14">
        <v>133</v>
      </c>
      <c r="G34" s="14">
        <v>104</v>
      </c>
      <c r="H34" s="14">
        <v>102</v>
      </c>
      <c r="I34" s="14">
        <v>120</v>
      </c>
      <c r="J34" s="30">
        <f>SUM(D34:I34)</f>
        <v>714</v>
      </c>
      <c r="K34" s="31">
        <f>AVERAGE(D34:I34)</f>
        <v>119</v>
      </c>
      <c r="L34" s="29">
        <f>RANK(J34,$J$4:$J$49,0)</f>
        <v>27</v>
      </c>
      <c r="M34" s="47">
        <v>0</v>
      </c>
      <c r="N34" s="47">
        <v>0</v>
      </c>
      <c r="O34" s="47">
        <v>0</v>
      </c>
      <c r="P34" s="47">
        <v>1</v>
      </c>
      <c r="Q34" s="8">
        <f t="shared" si="4"/>
        <v>8</v>
      </c>
      <c r="R34" s="9">
        <f>RANK(Q34,Q4:Q49,0)</f>
        <v>23</v>
      </c>
      <c r="S34" s="41" t="str">
        <f>RIGHT(C34,3)</f>
        <v>ský</v>
      </c>
      <c r="T34" s="15">
        <f>IF(OR(S34="ová",S34="ská",C34="romana fischer"),4,3)</f>
        <v>3</v>
      </c>
      <c r="U34" s="15">
        <f>IF(L34=1,1,IF(L34=2,2,IF(L34=3,3,IF(L34=4,4,IF(L34=5,5,IF(L34=6,6,IF(L34=7,7,IF(L34=8,8,0))))))))</f>
        <v>0</v>
      </c>
      <c r="V34" s="43">
        <f>IF(U34=1,15,IF(U34=2,14,IF(U34=3,13,IF(U34=4,12,IF(U34=5,11,IF(U34=6,10,IF(U34=7,9,IF(U34=8,8,0))))))))</f>
        <v>0</v>
      </c>
      <c r="W34" s="15">
        <f>IF(L34=9,9,IF(L34=10,10,IF(L34=11,11,IF(L34=12,12,IF(L34=13,13,IF(L34=14,14,IF(L34=15,15,IF(L34=16,16,0))))))))</f>
        <v>0</v>
      </c>
      <c r="X34" s="15">
        <f>IF(W34=9,7,IF(W34=10,6,IF(W34=11,5,IF(W34=12,4,IF(W34=13,3,IF(W34=14,2,IF(W34=15,1,IF(W34=16,1,0))))))))</f>
        <v>0</v>
      </c>
      <c r="Y34" s="15">
        <f>IF(L34=17,17,IF(L34=18,18,IF(L34=19,19,IF(L34=20,20,IF(L34=21,21,IF(L34=22,22,IF(L34=23,23,IF(L34=24,24,0))))))))</f>
        <v>0</v>
      </c>
      <c r="Z34" s="15">
        <f>IF(Y34=17,1,IF(Y34=18,1,IF(Y34=19,1,IF(Y34=20,1,IF(Y34=21,0,IF(Y34=22,0,IF(Y34=23,0,IF(Y34=24,0,0))))))))</f>
        <v>0</v>
      </c>
      <c r="AA34" s="15">
        <f>COUNTIF(D34:I34,"&gt;=200")</f>
        <v>0</v>
      </c>
      <c r="AB34" s="15">
        <f>AA34*2</f>
        <v>0</v>
      </c>
      <c r="AC34" s="15">
        <f>COUNTIF(D34:I34,"&gt;=250")</f>
        <v>0</v>
      </c>
      <c r="AD34" s="15">
        <f>AC34*2</f>
        <v>0</v>
      </c>
      <c r="AE34" s="15">
        <f>COUNTIF(D34:I34,"=300")</f>
        <v>0</v>
      </c>
      <c r="AF34" s="15">
        <f>AE34*6</f>
        <v>0</v>
      </c>
      <c r="AG34" s="15">
        <f t="shared" si="0"/>
        <v>0</v>
      </c>
      <c r="AH34" s="15">
        <f t="shared" si="1"/>
        <v>0</v>
      </c>
      <c r="AI34" s="15">
        <f t="shared" si="2"/>
        <v>0</v>
      </c>
      <c r="AJ34" s="15">
        <f t="shared" si="3"/>
        <v>1</v>
      </c>
      <c r="AK34" s="15"/>
      <c r="AL34" s="15"/>
      <c r="AM34" s="15"/>
      <c r="AN34" s="15"/>
      <c r="AO34" s="15"/>
      <c r="AP34" s="15"/>
      <c r="AQ34" s="15"/>
    </row>
    <row r="35" spans="1:43" ht="12.75">
      <c r="A35" s="106"/>
      <c r="B35" s="29">
        <v>2</v>
      </c>
      <c r="C35" s="74" t="s">
        <v>128</v>
      </c>
      <c r="D35" s="14">
        <v>192</v>
      </c>
      <c r="E35" s="14">
        <v>189</v>
      </c>
      <c r="F35" s="14">
        <v>177</v>
      </c>
      <c r="G35" s="14">
        <v>149</v>
      </c>
      <c r="H35" s="14">
        <v>116</v>
      </c>
      <c r="I35" s="14">
        <v>164</v>
      </c>
      <c r="J35" s="30">
        <f>SUM(D35:I35)</f>
        <v>987</v>
      </c>
      <c r="K35" s="31">
        <f>AVERAGE(D35:I35)</f>
        <v>164.5</v>
      </c>
      <c r="L35" s="29">
        <f>RANK(J35,$J$4:$J$49,0)</f>
        <v>12</v>
      </c>
      <c r="M35" s="47">
        <v>2</v>
      </c>
      <c r="N35" s="47">
        <v>0</v>
      </c>
      <c r="O35" s="47">
        <v>0</v>
      </c>
      <c r="P35" s="47">
        <v>0</v>
      </c>
      <c r="Q35" s="8">
        <f>2*((IF(J35&lt;100,0,(SUM(T35,V35,X35,Z35,AB35,AD35,AF35,AG35,AH35,AI35,AJ35)))))</f>
        <v>22</v>
      </c>
      <c r="R35" s="9">
        <f>RANK(Q35,Q5:Q50,0)</f>
        <v>11</v>
      </c>
      <c r="S35" s="41" t="str">
        <f>RIGHT(C35,3)</f>
        <v>lák</v>
      </c>
      <c r="T35" s="15">
        <f>IF(OR(S35="ová",S35="ská",C35="romana fischer"),4,3)</f>
        <v>3</v>
      </c>
      <c r="U35" s="15">
        <f>IF(L35=1,1,IF(L35=2,2,IF(L35=3,3,IF(L35=4,4,IF(L35=5,5,IF(L35=6,6,IF(L35=7,7,IF(L35=8,8,0))))))))</f>
        <v>0</v>
      </c>
      <c r="V35" s="43">
        <f>IF(U35=1,15,IF(U35=2,14,IF(U35=3,13,IF(U35=4,12,IF(U35=5,11,IF(U35=6,10,IF(U35=7,9,IF(U35=8,8,0))))))))</f>
        <v>0</v>
      </c>
      <c r="W35" s="15">
        <f>IF(L35=9,9,IF(L35=10,10,IF(L35=11,11,IF(L35=12,12,IF(L35=13,13,IF(L35=14,14,IF(L35=15,15,IF(L35=16,16,0))))))))</f>
        <v>12</v>
      </c>
      <c r="X35" s="15">
        <f>IF(W35=9,7,IF(W35=10,6,IF(W35=11,5,IF(W35=12,4,IF(W35=13,3,IF(W35=14,2,IF(W35=15,1,IF(W35=16,1,0))))))))</f>
        <v>4</v>
      </c>
      <c r="Y35" s="15">
        <f>IF(L35=17,17,IF(L35=18,18,IF(L35=19,19,IF(L35=20,20,IF(L35=21,21,IF(L35=22,22,IF(L35=23,23,IF(L35=24,24,0))))))))</f>
        <v>0</v>
      </c>
      <c r="Z35" s="15">
        <f>IF(Y35=17,1,IF(Y35=18,1,IF(Y35=19,1,IF(Y35=20,1,IF(Y35=21,0,IF(Y35=22,0,IF(Y35=23,0,IF(Y35=24,0,0))))))))</f>
        <v>0</v>
      </c>
      <c r="AA35" s="15">
        <f>COUNTIF(D35:I35,"&gt;=200")</f>
        <v>0</v>
      </c>
      <c r="AB35" s="15">
        <f>AA35*2</f>
        <v>0</v>
      </c>
      <c r="AC35" s="15">
        <f>COUNTIF(D35:I35,"&gt;=250")</f>
        <v>0</v>
      </c>
      <c r="AD35" s="15">
        <f>AC35*2</f>
        <v>0</v>
      </c>
      <c r="AE35" s="15">
        <f>COUNTIF(D35:I35,"=300")</f>
        <v>0</v>
      </c>
      <c r="AF35" s="15">
        <f>AE35*6</f>
        <v>0</v>
      </c>
      <c r="AG35" s="15">
        <f t="shared" si="0"/>
        <v>4</v>
      </c>
      <c r="AH35" s="15">
        <f t="shared" si="1"/>
        <v>0</v>
      </c>
      <c r="AI35" s="15">
        <f t="shared" si="2"/>
        <v>0</v>
      </c>
      <c r="AJ35" s="15">
        <f t="shared" si="3"/>
        <v>0</v>
      </c>
      <c r="AK35" s="15"/>
      <c r="AL35" s="15"/>
      <c r="AM35" s="15"/>
      <c r="AN35" s="15"/>
      <c r="AO35" s="15"/>
      <c r="AP35" s="15"/>
      <c r="AQ35" s="15"/>
    </row>
    <row r="36" spans="1:43" ht="12.75">
      <c r="A36" s="106"/>
      <c r="B36" s="29">
        <v>3</v>
      </c>
      <c r="C36" s="75" t="s">
        <v>66</v>
      </c>
      <c r="D36" s="14">
        <v>140</v>
      </c>
      <c r="E36" s="14">
        <v>189</v>
      </c>
      <c r="F36" s="14">
        <v>152</v>
      </c>
      <c r="G36" s="14">
        <v>143</v>
      </c>
      <c r="H36" s="14">
        <v>180</v>
      </c>
      <c r="I36" s="14">
        <v>191</v>
      </c>
      <c r="J36" s="30">
        <f>SUM(D36:I36)</f>
        <v>995</v>
      </c>
      <c r="K36" s="31">
        <f>AVERAGE(D36:I36)</f>
        <v>165.83333333333334</v>
      </c>
      <c r="L36" s="29">
        <f>RANK(J36,$J$4:$J$49,0)</f>
        <v>10</v>
      </c>
      <c r="M36" s="47">
        <v>1</v>
      </c>
      <c r="N36" s="47">
        <v>1</v>
      </c>
      <c r="O36" s="47">
        <v>0</v>
      </c>
      <c r="P36" s="47">
        <v>0</v>
      </c>
      <c r="Q36" s="8">
        <f>2*((IF(J36&lt;100,0,(SUM(T36,V36,X36,Z36,AB36,AD36,AF36,AG36,AH36,AI36,AJ36)))))</f>
        <v>28</v>
      </c>
      <c r="R36" s="9">
        <f>RANK(Q36,Q6:Q51,0)</f>
        <v>8</v>
      </c>
      <c r="S36" s="41" t="str">
        <f>RIGHT(C36,3)</f>
        <v>šek</v>
      </c>
      <c r="T36" s="15">
        <f>IF(OR(S36="ová",S36="ská",C36="romana fischer"),4,3)</f>
        <v>3</v>
      </c>
      <c r="U36" s="15">
        <f>IF(L36=1,1,IF(L36=2,2,IF(L36=3,3,IF(L36=4,4,IF(L36=5,5,IF(L36=6,6,IF(L36=7,7,IF(L36=8,8,0))))))))</f>
        <v>0</v>
      </c>
      <c r="V36" s="43">
        <f>IF(U36=1,15,IF(U36=2,14,IF(U36=3,13,IF(U36=4,12,IF(U36=5,11,IF(U36=6,10,IF(U36=7,9,IF(U36=8,8,0))))))))</f>
        <v>0</v>
      </c>
      <c r="W36" s="15">
        <f>IF(L36=9,9,IF(L36=10,10,IF(L36=11,11,IF(L36=12,12,IF(L36=13,13,IF(L36=14,14,IF(L36=15,15,IF(L36=16,16,0))))))))</f>
        <v>10</v>
      </c>
      <c r="X36" s="15">
        <f>IF(W36=9,7,IF(W36=10,6,IF(W36=11,5,IF(W36=12,4,IF(W36=13,3,IF(W36=14,2,IF(W36=15,1,IF(W36=16,1,0))))))))</f>
        <v>6</v>
      </c>
      <c r="Y36" s="15">
        <f>IF(L36=17,17,IF(L36=18,18,IF(L36=19,19,IF(L36=20,20,IF(L36=21,21,IF(L36=22,22,IF(L36=23,23,IF(L36=24,24,0))))))))</f>
        <v>0</v>
      </c>
      <c r="Z36" s="15">
        <f>IF(Y36=17,1,IF(Y36=18,1,IF(Y36=19,1,IF(Y36=20,1,IF(Y36=21,0,IF(Y36=22,0,IF(Y36=23,0,IF(Y36=24,0,0))))))))</f>
        <v>0</v>
      </c>
      <c r="AA36" s="15">
        <f>COUNTIF(D36:I36,"&gt;=200")</f>
        <v>0</v>
      </c>
      <c r="AB36" s="15">
        <f>AA36*2</f>
        <v>0</v>
      </c>
      <c r="AC36" s="15">
        <f>COUNTIF(D36:I36,"&gt;=250")</f>
        <v>0</v>
      </c>
      <c r="AD36" s="15">
        <f>AC36*2</f>
        <v>0</v>
      </c>
      <c r="AE36" s="15">
        <f>COUNTIF(D36:I36,"=300")</f>
        <v>0</v>
      </c>
      <c r="AF36" s="15">
        <f>AE36*6</f>
        <v>0</v>
      </c>
      <c r="AG36" s="15">
        <f t="shared" si="0"/>
        <v>2</v>
      </c>
      <c r="AH36" s="15">
        <f t="shared" si="1"/>
        <v>3</v>
      </c>
      <c r="AI36" s="15">
        <f t="shared" si="2"/>
        <v>0</v>
      </c>
      <c r="AJ36" s="15">
        <f t="shared" si="3"/>
        <v>0</v>
      </c>
      <c r="AK36" s="15"/>
      <c r="AL36" s="15"/>
      <c r="AM36" s="15"/>
      <c r="AN36" s="15"/>
      <c r="AO36" s="15"/>
      <c r="AP36" s="15"/>
      <c r="AQ36" s="15"/>
    </row>
    <row r="37" spans="1:43" ht="12.75">
      <c r="A37" s="106"/>
      <c r="B37" s="29">
        <v>4</v>
      </c>
      <c r="C37" s="75" t="s">
        <v>85</v>
      </c>
      <c r="D37" s="14">
        <v>111</v>
      </c>
      <c r="E37" s="14">
        <v>163</v>
      </c>
      <c r="F37" s="14">
        <v>190</v>
      </c>
      <c r="G37" s="14">
        <v>130</v>
      </c>
      <c r="H37" s="14">
        <v>140</v>
      </c>
      <c r="I37" s="14">
        <v>170</v>
      </c>
      <c r="J37" s="30">
        <f>SUM(D37:I37)</f>
        <v>904</v>
      </c>
      <c r="K37" s="31">
        <f>AVERAGE(D37:I37)</f>
        <v>150.66666666666666</v>
      </c>
      <c r="L37" s="29">
        <f>RANK(J37,$J$4:$J$49,0)</f>
        <v>18</v>
      </c>
      <c r="M37" s="47">
        <v>0</v>
      </c>
      <c r="N37" s="47">
        <v>2</v>
      </c>
      <c r="O37" s="47">
        <v>0</v>
      </c>
      <c r="P37" s="47">
        <v>0</v>
      </c>
      <c r="Q37" s="8">
        <f t="shared" si="4"/>
        <v>20</v>
      </c>
      <c r="R37" s="9">
        <f>RANK(Q37,Q7:Q52,0)</f>
        <v>13</v>
      </c>
      <c r="S37" s="41" t="str">
        <f>RIGHT(C37,3)</f>
        <v>ndl</v>
      </c>
      <c r="T37" s="15">
        <f>IF(OR(S37="ová",S37="ská",C37="romana fischer"),4,3)</f>
        <v>3</v>
      </c>
      <c r="U37" s="15">
        <f>IF(L37=1,1,IF(L37=2,2,IF(L37=3,3,IF(L37=4,4,IF(L37=5,5,IF(L37=6,6,IF(L37=7,7,IF(L37=8,8,0))))))))</f>
        <v>0</v>
      </c>
      <c r="V37" s="43">
        <f>IF(U37=1,15,IF(U37=2,14,IF(U37=3,13,IF(U37=4,12,IF(U37=5,11,IF(U37=6,10,IF(U37=7,9,IF(U37=8,8,0))))))))</f>
        <v>0</v>
      </c>
      <c r="W37" s="15">
        <f>IF(L37=9,9,IF(L37=10,10,IF(L37=11,11,IF(L37=12,12,IF(L37=13,13,IF(L37=14,14,IF(L37=15,15,IF(L37=16,16,0))))))))</f>
        <v>0</v>
      </c>
      <c r="X37" s="15">
        <f>IF(W37=9,7,IF(W37=10,6,IF(W37=11,5,IF(W37=12,4,IF(W37=13,3,IF(W37=14,2,IF(W37=15,1,IF(W37=16,1,0))))))))</f>
        <v>0</v>
      </c>
      <c r="Y37" s="15">
        <f>IF(L37=17,17,IF(L37=18,18,IF(L37=19,19,IF(L37=20,20,IF(L37=21,21,IF(L37=22,22,IF(L37=23,23,IF(L37=24,24,0))))))))</f>
        <v>18</v>
      </c>
      <c r="Z37" s="15">
        <f>IF(Y37=17,1,IF(Y37=18,1,IF(Y37=19,1,IF(Y37=20,1,IF(Y37=21,0,IF(Y37=22,0,IF(Y37=23,0,IF(Y37=24,0,0))))))))</f>
        <v>1</v>
      </c>
      <c r="AA37" s="15">
        <f>COUNTIF(D37:I37,"&gt;=200")</f>
        <v>0</v>
      </c>
      <c r="AB37" s="15">
        <f>AA37*2</f>
        <v>0</v>
      </c>
      <c r="AC37" s="15">
        <f>COUNTIF(D37:I37,"&gt;=250")</f>
        <v>0</v>
      </c>
      <c r="AD37" s="15">
        <f>AC37*2</f>
        <v>0</v>
      </c>
      <c r="AE37" s="15">
        <f>COUNTIF(D37:I37,"=300")</f>
        <v>0</v>
      </c>
      <c r="AF37" s="15">
        <f>AE37*6</f>
        <v>0</v>
      </c>
      <c r="AG37" s="15">
        <f t="shared" si="0"/>
        <v>0</v>
      </c>
      <c r="AH37" s="15">
        <f t="shared" si="1"/>
        <v>6</v>
      </c>
      <c r="AI37" s="15">
        <f t="shared" si="2"/>
        <v>0</v>
      </c>
      <c r="AJ37" s="15">
        <f t="shared" si="3"/>
        <v>0</v>
      </c>
      <c r="AK37" s="15"/>
      <c r="AL37" s="15"/>
      <c r="AM37" s="15"/>
      <c r="AN37" s="15"/>
      <c r="AO37" s="15"/>
      <c r="AP37" s="15"/>
      <c r="AQ37" s="15"/>
    </row>
    <row r="38" spans="1:43" ht="13.5" thickBot="1">
      <c r="A38" s="107" t="s">
        <v>95</v>
      </c>
      <c r="B38" s="107"/>
      <c r="C38" s="107"/>
      <c r="D38" s="32">
        <f aca="true" t="shared" si="10" ref="D38:I38">SUM(D34:D37)</f>
        <v>572</v>
      </c>
      <c r="E38" s="32">
        <f t="shared" si="10"/>
        <v>667</v>
      </c>
      <c r="F38" s="32">
        <f t="shared" si="10"/>
        <v>652</v>
      </c>
      <c r="G38" s="32">
        <f t="shared" si="10"/>
        <v>526</v>
      </c>
      <c r="H38" s="32">
        <f t="shared" si="10"/>
        <v>538</v>
      </c>
      <c r="I38" s="32">
        <f t="shared" si="10"/>
        <v>645</v>
      </c>
      <c r="J38" s="33" t="str">
        <f>IF(SUM(J34:J37)&lt;&gt;SUM(D38:I38),"chyba vzorců","vzorce OK")</f>
        <v>vzorce OK</v>
      </c>
      <c r="K38" s="34"/>
      <c r="L38" s="44"/>
      <c r="M38" s="48"/>
      <c r="N38" s="48"/>
      <c r="O38" s="48"/>
      <c r="P38" s="14"/>
      <c r="Q38" s="8"/>
      <c r="R38" s="9"/>
      <c r="S38" s="41"/>
      <c r="T38" s="15"/>
      <c r="U38" s="15"/>
      <c r="V38" s="43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>
        <f t="shared" si="0"/>
        <v>0</v>
      </c>
      <c r="AH38" s="15">
        <f t="shared" si="1"/>
        <v>0</v>
      </c>
      <c r="AI38" s="15">
        <f t="shared" si="2"/>
        <v>0</v>
      </c>
      <c r="AJ38" s="15">
        <f t="shared" si="3"/>
        <v>0</v>
      </c>
      <c r="AK38" s="15"/>
      <c r="AL38" s="15"/>
      <c r="AM38" s="15"/>
      <c r="AN38" s="15"/>
      <c r="AO38" s="15"/>
      <c r="AP38" s="15"/>
      <c r="AQ38" s="15"/>
    </row>
    <row r="39" spans="1:43" ht="13.5" thickBot="1">
      <c r="A39" s="23" t="s">
        <v>13</v>
      </c>
      <c r="B39" s="24" t="s">
        <v>14</v>
      </c>
      <c r="C39" s="25" t="s">
        <v>94</v>
      </c>
      <c r="D39" s="25" t="s">
        <v>15</v>
      </c>
      <c r="E39" s="25" t="s">
        <v>16</v>
      </c>
      <c r="F39" s="25" t="s">
        <v>17</v>
      </c>
      <c r="G39" s="25" t="s">
        <v>18</v>
      </c>
      <c r="H39" s="25" t="s">
        <v>19</v>
      </c>
      <c r="I39" s="25" t="s">
        <v>20</v>
      </c>
      <c r="J39" s="26" t="s">
        <v>21</v>
      </c>
      <c r="K39" s="27" t="s">
        <v>22</v>
      </c>
      <c r="L39" s="26" t="s">
        <v>14</v>
      </c>
      <c r="M39" s="48"/>
      <c r="N39" s="48"/>
      <c r="O39" s="48"/>
      <c r="P39" s="14"/>
      <c r="Q39" s="8"/>
      <c r="R39" s="9"/>
      <c r="S39" s="41"/>
      <c r="T39" s="15"/>
      <c r="U39" s="15"/>
      <c r="V39" s="43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>
        <f t="shared" si="0"/>
        <v>0</v>
      </c>
      <c r="AH39" s="15">
        <f t="shared" si="1"/>
        <v>0</v>
      </c>
      <c r="AI39" s="15">
        <f t="shared" si="2"/>
        <v>0</v>
      </c>
      <c r="AJ39" s="15">
        <f t="shared" si="3"/>
        <v>0</v>
      </c>
      <c r="AK39" s="15"/>
      <c r="AL39" s="15"/>
      <c r="AM39" s="15"/>
      <c r="AN39" s="15"/>
      <c r="AO39" s="15"/>
      <c r="AP39" s="15"/>
      <c r="AQ39" s="15"/>
    </row>
    <row r="40" spans="1:43" ht="13.5" thickTop="1">
      <c r="A40" s="108">
        <v>7</v>
      </c>
      <c r="B40" s="37">
        <v>1</v>
      </c>
      <c r="C40" s="73" t="s">
        <v>127</v>
      </c>
      <c r="D40" s="14">
        <v>168</v>
      </c>
      <c r="E40" s="14">
        <v>138</v>
      </c>
      <c r="F40" s="14">
        <v>172</v>
      </c>
      <c r="G40" s="14">
        <v>164</v>
      </c>
      <c r="H40" s="14">
        <v>177</v>
      </c>
      <c r="I40" s="14">
        <v>155</v>
      </c>
      <c r="J40" s="30">
        <f>SUM(D40:I40)</f>
        <v>974</v>
      </c>
      <c r="K40" s="31">
        <f>AVERAGE(D40:I40)</f>
        <v>162.33333333333334</v>
      </c>
      <c r="L40" s="29">
        <f>RANK(J40,$J$4:$J$49,0)</f>
        <v>14</v>
      </c>
      <c r="M40" s="47">
        <v>0</v>
      </c>
      <c r="N40" s="47">
        <v>0</v>
      </c>
      <c r="O40" s="47">
        <v>0</v>
      </c>
      <c r="P40" s="47">
        <v>0</v>
      </c>
      <c r="Q40" s="8">
        <f t="shared" si="4"/>
        <v>10</v>
      </c>
      <c r="R40" s="9">
        <f>RANK(Q40,Q4:Q49,0)</f>
        <v>20</v>
      </c>
      <c r="S40" s="41" t="str">
        <f>RIGHT(C40,3)</f>
        <v>och</v>
      </c>
      <c r="T40" s="15">
        <f>IF(OR(S40="ová",S40="ská",C40="romana fischer"),4,3)</f>
        <v>3</v>
      </c>
      <c r="U40" s="15">
        <f>IF(L40=1,1,IF(L40=2,2,IF(L40=3,3,IF(L40=4,4,IF(L40=5,5,IF(L40=6,6,IF(L40=7,7,IF(L40=8,8,0))))))))</f>
        <v>0</v>
      </c>
      <c r="V40" s="43">
        <f>IF(U40=1,15,IF(U40=2,14,IF(U40=3,13,IF(U40=4,12,IF(U40=5,11,IF(U40=6,10,IF(U40=7,9,IF(U40=8,8,0))))))))</f>
        <v>0</v>
      </c>
      <c r="W40" s="15">
        <f>IF(L40=9,9,IF(L40=10,10,IF(L40=11,11,IF(L40=12,12,IF(L40=13,13,IF(L40=14,14,IF(L40=15,15,IF(L40=16,16,0))))))))</f>
        <v>14</v>
      </c>
      <c r="X40" s="15">
        <f>IF(W40=9,7,IF(W40=10,6,IF(W40=11,5,IF(W40=12,4,IF(W40=13,3,IF(W40=14,2,IF(W40=15,1,IF(W40=16,1,0))))))))</f>
        <v>2</v>
      </c>
      <c r="Y40" s="15">
        <f>IF(L40=17,17,IF(L40=18,18,IF(L40=19,19,IF(L40=20,20,IF(L40=21,21,IF(L40=22,22,IF(L40=23,23,IF(L40=24,24,0))))))))</f>
        <v>0</v>
      </c>
      <c r="Z40" s="15">
        <f>IF(Y40=17,1,IF(Y40=18,1,IF(Y40=19,1,IF(Y40=20,1,IF(Y40=21,0,IF(Y40=22,0,IF(Y40=23,0,IF(Y40=24,0,0))))))))</f>
        <v>0</v>
      </c>
      <c r="AA40" s="15">
        <f>COUNTIF(D40:I40,"&gt;=200")</f>
        <v>0</v>
      </c>
      <c r="AB40" s="15">
        <f>AA40*2</f>
        <v>0</v>
      </c>
      <c r="AC40" s="15">
        <f>COUNTIF(D40:I40,"&gt;=250")</f>
        <v>0</v>
      </c>
      <c r="AD40" s="15">
        <f>AC40*2</f>
        <v>0</v>
      </c>
      <c r="AE40" s="15">
        <f>COUNTIF(D40:I40,"=300")</f>
        <v>0</v>
      </c>
      <c r="AF40" s="15">
        <f>AE40*6</f>
        <v>0</v>
      </c>
      <c r="AG40" s="15">
        <f t="shared" si="0"/>
        <v>0</v>
      </c>
      <c r="AH40" s="15">
        <f t="shared" si="1"/>
        <v>0</v>
      </c>
      <c r="AI40" s="15">
        <f t="shared" si="2"/>
        <v>0</v>
      </c>
      <c r="AJ40" s="15">
        <f t="shared" si="3"/>
        <v>0</v>
      </c>
      <c r="AK40" s="15"/>
      <c r="AL40" s="15"/>
      <c r="AM40" s="15"/>
      <c r="AN40" s="15"/>
      <c r="AO40" s="15"/>
      <c r="AP40" s="15"/>
      <c r="AQ40" s="15"/>
    </row>
    <row r="41" spans="1:43" ht="12.75">
      <c r="A41" s="108"/>
      <c r="B41" s="29">
        <v>2</v>
      </c>
      <c r="C41" s="74" t="s">
        <v>106</v>
      </c>
      <c r="D41" s="14">
        <v>171</v>
      </c>
      <c r="E41" s="14">
        <v>115</v>
      </c>
      <c r="F41" s="14">
        <v>131</v>
      </c>
      <c r="G41" s="14">
        <v>128</v>
      </c>
      <c r="H41" s="14">
        <v>145</v>
      </c>
      <c r="I41" s="14">
        <v>160</v>
      </c>
      <c r="J41" s="30">
        <f>SUM(D41:I41)</f>
        <v>850</v>
      </c>
      <c r="K41" s="31">
        <f>AVERAGE(D41:I41)</f>
        <v>141.66666666666666</v>
      </c>
      <c r="L41" s="29">
        <f>RANK(J41,$J$4:$J$49,0)</f>
        <v>20</v>
      </c>
      <c r="M41" s="47">
        <v>0</v>
      </c>
      <c r="N41" s="47">
        <v>0</v>
      </c>
      <c r="O41" s="47">
        <v>0</v>
      </c>
      <c r="P41" s="47">
        <v>1</v>
      </c>
      <c r="Q41" s="8">
        <f t="shared" si="4"/>
        <v>10</v>
      </c>
      <c r="R41" s="9">
        <f>RANK(Q41,Q5:Q50,0)</f>
        <v>19</v>
      </c>
      <c r="S41" s="41" t="str">
        <f>RIGHT(C41,3)</f>
        <v>ich</v>
      </c>
      <c r="T41" s="15">
        <f>IF(OR(S41="ová",S41="ská",C41="romana fischer"),4,3)</f>
        <v>3</v>
      </c>
      <c r="U41" s="15">
        <f>IF(L41=1,1,IF(L41=2,2,IF(L41=3,3,IF(L41=4,4,IF(L41=5,5,IF(L41=6,6,IF(L41=7,7,IF(L41=8,8,0))))))))</f>
        <v>0</v>
      </c>
      <c r="V41" s="43">
        <f>IF(U41=1,15,IF(U41=2,14,IF(U41=3,13,IF(U41=4,12,IF(U41=5,11,IF(U41=6,10,IF(U41=7,9,IF(U41=8,8,0))))))))</f>
        <v>0</v>
      </c>
      <c r="W41" s="15">
        <f>IF(L41=9,9,IF(L41=10,10,IF(L41=11,11,IF(L41=12,12,IF(L41=13,13,IF(L41=14,14,IF(L41=15,15,IF(L41=16,16,0))))))))</f>
        <v>0</v>
      </c>
      <c r="X41" s="15">
        <f>IF(W41=9,7,IF(W41=10,6,IF(W41=11,5,IF(W41=12,4,IF(W41=13,3,IF(W41=14,2,IF(W41=15,1,IF(W41=16,1,0))))))))</f>
        <v>0</v>
      </c>
      <c r="Y41" s="15">
        <f>IF(L41=17,17,IF(L41=18,18,IF(L41=19,19,IF(L41=20,20,IF(L41=21,21,IF(L41=22,22,IF(L41=23,23,IF(L41=24,24,0))))))))</f>
        <v>20</v>
      </c>
      <c r="Z41" s="15">
        <f>IF(Y41=17,1,IF(Y41=18,1,IF(Y41=19,1,IF(Y41=20,1,IF(Y41=21,0,IF(Y41=22,0,IF(Y41=23,0,IF(Y41=24,0,0))))))))</f>
        <v>1</v>
      </c>
      <c r="AA41" s="15">
        <f>COUNTIF(D41:I41,"&gt;=200")</f>
        <v>0</v>
      </c>
      <c r="AB41" s="15">
        <f>AA41*2</f>
        <v>0</v>
      </c>
      <c r="AC41" s="15">
        <f>COUNTIF(D41:I41,"&gt;=250")</f>
        <v>0</v>
      </c>
      <c r="AD41" s="15">
        <f>AC41*2</f>
        <v>0</v>
      </c>
      <c r="AE41" s="15">
        <f>COUNTIF(D41:I41,"=300")</f>
        <v>0</v>
      </c>
      <c r="AF41" s="15">
        <f>AE41*6</f>
        <v>0</v>
      </c>
      <c r="AG41" s="15">
        <f t="shared" si="0"/>
        <v>0</v>
      </c>
      <c r="AH41" s="15">
        <f t="shared" si="1"/>
        <v>0</v>
      </c>
      <c r="AI41" s="15">
        <f t="shared" si="2"/>
        <v>0</v>
      </c>
      <c r="AJ41" s="15">
        <f t="shared" si="3"/>
        <v>1</v>
      </c>
      <c r="AK41" s="15"/>
      <c r="AL41" s="15"/>
      <c r="AM41" s="15"/>
      <c r="AN41" s="15"/>
      <c r="AO41" s="15"/>
      <c r="AP41" s="15"/>
      <c r="AQ41" s="15"/>
    </row>
    <row r="42" spans="1:43" ht="12.75">
      <c r="A42" s="108"/>
      <c r="B42" s="29">
        <v>3</v>
      </c>
      <c r="C42" s="75" t="s">
        <v>86</v>
      </c>
      <c r="D42" s="14">
        <v>128</v>
      </c>
      <c r="E42" s="14">
        <v>127</v>
      </c>
      <c r="F42" s="14">
        <v>125</v>
      </c>
      <c r="G42" s="14">
        <v>117</v>
      </c>
      <c r="H42" s="14">
        <v>149</v>
      </c>
      <c r="I42" s="14">
        <v>117</v>
      </c>
      <c r="J42" s="30">
        <f>SUM(D42:I42)</f>
        <v>763</v>
      </c>
      <c r="K42" s="31">
        <f>AVERAGE(D42:I42)</f>
        <v>127.16666666666667</v>
      </c>
      <c r="L42" s="29">
        <f>RANK(J42,$J$4:$J$49,0)</f>
        <v>26</v>
      </c>
      <c r="M42" s="47">
        <v>0</v>
      </c>
      <c r="N42" s="47">
        <v>0</v>
      </c>
      <c r="O42" s="47">
        <v>0</v>
      </c>
      <c r="P42" s="47">
        <v>0</v>
      </c>
      <c r="Q42" s="8">
        <f t="shared" si="4"/>
        <v>6</v>
      </c>
      <c r="R42" s="9">
        <f>RANK(Q42,Q6:Q51,0)</f>
        <v>25</v>
      </c>
      <c r="S42" s="41" t="str">
        <f>RIGHT(C42,3)</f>
        <v>unc</v>
      </c>
      <c r="T42" s="15">
        <f>IF(OR(S42="ová",S42="ská",C42="romana fischer"),4,3)</f>
        <v>3</v>
      </c>
      <c r="U42" s="15">
        <f>IF(L42=1,1,IF(L42=2,2,IF(L42=3,3,IF(L42=4,4,IF(L42=5,5,IF(L42=6,6,IF(L42=7,7,IF(L42=8,8,0))))))))</f>
        <v>0</v>
      </c>
      <c r="V42" s="43">
        <f>IF(U42=1,15,IF(U42=2,14,IF(U42=3,13,IF(U42=4,12,IF(U42=5,11,IF(U42=6,10,IF(U42=7,9,IF(U42=8,8,0))))))))</f>
        <v>0</v>
      </c>
      <c r="W42" s="15">
        <f>IF(L42=9,9,IF(L42=10,10,IF(L42=11,11,IF(L42=12,12,IF(L42=13,13,IF(L42=14,14,IF(L42=15,15,IF(L42=16,16,0))))))))</f>
        <v>0</v>
      </c>
      <c r="X42" s="15">
        <f>IF(W42=9,7,IF(W42=10,6,IF(W42=11,5,IF(W42=12,4,IF(W42=13,3,IF(W42=14,2,IF(W42=15,1,IF(W42=16,1,0))))))))</f>
        <v>0</v>
      </c>
      <c r="Y42" s="15">
        <f>IF(L42=17,17,IF(L42=18,18,IF(L42=19,19,IF(L42=20,20,IF(L42=21,21,IF(L42=22,22,IF(L42=23,23,IF(L42=24,24,0))))))))</f>
        <v>0</v>
      </c>
      <c r="Z42" s="15">
        <f>IF(Y42=17,1,IF(Y42=18,1,IF(Y42=19,1,IF(Y42=20,1,IF(Y42=21,0,IF(Y42=22,0,IF(Y42=23,0,IF(Y42=24,0,0))))))))</f>
        <v>0</v>
      </c>
      <c r="AA42" s="15">
        <f>COUNTIF(D42:I42,"&gt;=200")</f>
        <v>0</v>
      </c>
      <c r="AB42" s="15">
        <f>AA42*2</f>
        <v>0</v>
      </c>
      <c r="AC42" s="15">
        <f>COUNTIF(D42:I42,"&gt;=250")</f>
        <v>0</v>
      </c>
      <c r="AD42" s="15">
        <f>AC42*2</f>
        <v>0</v>
      </c>
      <c r="AE42" s="15">
        <f>COUNTIF(D42:I42,"=300")</f>
        <v>0</v>
      </c>
      <c r="AF42" s="15">
        <f>AE42*6</f>
        <v>0</v>
      </c>
      <c r="AG42" s="15">
        <f t="shared" si="0"/>
        <v>0</v>
      </c>
      <c r="AH42" s="15">
        <f t="shared" si="1"/>
        <v>0</v>
      </c>
      <c r="AI42" s="15">
        <f t="shared" si="2"/>
        <v>0</v>
      </c>
      <c r="AJ42" s="15">
        <f t="shared" si="3"/>
        <v>0</v>
      </c>
      <c r="AK42" s="15"/>
      <c r="AL42" s="15"/>
      <c r="AM42" s="15"/>
      <c r="AN42" s="15"/>
      <c r="AO42" s="15"/>
      <c r="AP42" s="15"/>
      <c r="AQ42" s="15"/>
    </row>
    <row r="43" spans="1:43" ht="12.75">
      <c r="A43" s="108"/>
      <c r="B43" s="29">
        <v>4</v>
      </c>
      <c r="C43" s="75" t="s">
        <v>112</v>
      </c>
      <c r="D43" s="14">
        <v>134</v>
      </c>
      <c r="E43" s="14">
        <v>156</v>
      </c>
      <c r="F43" s="14">
        <v>96</v>
      </c>
      <c r="G43" s="14">
        <v>170</v>
      </c>
      <c r="H43" s="14">
        <v>108</v>
      </c>
      <c r="I43" s="14">
        <v>145</v>
      </c>
      <c r="J43" s="30">
        <f>SUM(D43:I43)</f>
        <v>809</v>
      </c>
      <c r="K43" s="31">
        <f>AVERAGE(D43:I43)</f>
        <v>134.83333333333334</v>
      </c>
      <c r="L43" s="29">
        <f>RANK(J43,$J$4:$J$49,0)</f>
        <v>23</v>
      </c>
      <c r="M43" s="47">
        <v>0</v>
      </c>
      <c r="N43" s="47">
        <v>0</v>
      </c>
      <c r="O43" s="47">
        <v>0</v>
      </c>
      <c r="P43" s="47">
        <v>0</v>
      </c>
      <c r="Q43" s="8">
        <f t="shared" si="4"/>
        <v>6</v>
      </c>
      <c r="R43" s="9">
        <f>RANK(Q43,Q7:Q52,0)</f>
        <v>24</v>
      </c>
      <c r="S43" s="41" t="str">
        <f>RIGHT(C43,3)</f>
        <v>tík</v>
      </c>
      <c r="T43" s="15">
        <f>IF(OR(S43="ová",S43="ská",C43="romana fischer"),4,3)</f>
        <v>3</v>
      </c>
      <c r="U43" s="15">
        <f>IF(L43=1,1,IF(L43=2,2,IF(L43=3,3,IF(L43=4,4,IF(L43=5,5,IF(L43=6,6,IF(L43=7,7,IF(L43=8,8,0))))))))</f>
        <v>0</v>
      </c>
      <c r="V43" s="43">
        <f>IF(U43=1,15,IF(U43=2,14,IF(U43=3,13,IF(U43=4,12,IF(U43=5,11,IF(U43=6,10,IF(U43=7,9,IF(U43=8,8,0))))))))</f>
        <v>0</v>
      </c>
      <c r="W43" s="15">
        <f>IF(L43=9,9,IF(L43=10,10,IF(L43=11,11,IF(L43=12,12,IF(L43=13,13,IF(L43=14,14,IF(L43=15,15,IF(L43=16,16,0))))))))</f>
        <v>0</v>
      </c>
      <c r="X43" s="15">
        <f>IF(W43=9,7,IF(W43=10,6,IF(W43=11,5,IF(W43=12,4,IF(W43=13,3,IF(W43=14,2,IF(W43=15,1,IF(W43=16,1,0))))))))</f>
        <v>0</v>
      </c>
      <c r="Y43" s="15">
        <f>IF(L43=17,17,IF(L43=18,18,IF(L43=19,19,IF(L43=20,20,IF(L43=21,21,IF(L43=22,22,IF(L43=23,23,IF(L43=24,24,0))))))))</f>
        <v>23</v>
      </c>
      <c r="Z43" s="15">
        <f>IF(Y43=17,1,IF(Y43=18,1,IF(Y43=19,1,IF(Y43=20,1,IF(Y43=21,0,IF(Y43=22,0,IF(Y43=23,0,IF(Y43=24,0,0))))))))</f>
        <v>0</v>
      </c>
      <c r="AA43" s="15">
        <f>COUNTIF(D43:I43,"&gt;=200")</f>
        <v>0</v>
      </c>
      <c r="AB43" s="15">
        <f>AA43*2</f>
        <v>0</v>
      </c>
      <c r="AC43" s="15">
        <f>COUNTIF(D43:I43,"&gt;=250")</f>
        <v>0</v>
      </c>
      <c r="AD43" s="15">
        <f>AC43*2</f>
        <v>0</v>
      </c>
      <c r="AE43" s="15">
        <f>COUNTIF(D43:I43,"=300")</f>
        <v>0</v>
      </c>
      <c r="AF43" s="15">
        <f>AE43*6</f>
        <v>0</v>
      </c>
      <c r="AG43" s="15">
        <f t="shared" si="0"/>
        <v>0</v>
      </c>
      <c r="AH43" s="15">
        <f t="shared" si="1"/>
        <v>0</v>
      </c>
      <c r="AI43" s="15">
        <f t="shared" si="2"/>
        <v>0</v>
      </c>
      <c r="AJ43" s="15">
        <f t="shared" si="3"/>
        <v>0</v>
      </c>
      <c r="AK43" s="15"/>
      <c r="AL43" s="15"/>
      <c r="AM43" s="15"/>
      <c r="AN43" s="15"/>
      <c r="AO43" s="15"/>
      <c r="AP43" s="15"/>
      <c r="AQ43" s="15"/>
    </row>
    <row r="44" spans="1:43" ht="13.5" thickBot="1">
      <c r="A44" s="107" t="s">
        <v>95</v>
      </c>
      <c r="B44" s="107"/>
      <c r="C44" s="107"/>
      <c r="D44" s="32">
        <f aca="true" t="shared" si="11" ref="D44:I44">SUM(D40:D43)</f>
        <v>601</v>
      </c>
      <c r="E44" s="32">
        <f t="shared" si="11"/>
        <v>536</v>
      </c>
      <c r="F44" s="32">
        <f t="shared" si="11"/>
        <v>524</v>
      </c>
      <c r="G44" s="32">
        <f t="shared" si="11"/>
        <v>579</v>
      </c>
      <c r="H44" s="32">
        <f t="shared" si="11"/>
        <v>579</v>
      </c>
      <c r="I44" s="32">
        <f t="shared" si="11"/>
        <v>577</v>
      </c>
      <c r="J44" s="33" t="str">
        <f>IF(SUM(J40:J43)&lt;&gt;SUM(D44:I44),"chyba vzorců","vzorce OK")</f>
        <v>vzorce OK</v>
      </c>
      <c r="K44" s="34"/>
      <c r="L44" s="44"/>
      <c r="M44" s="48"/>
      <c r="N44" s="48"/>
      <c r="O44" s="48"/>
      <c r="P44" s="14"/>
      <c r="Q44" s="8"/>
      <c r="R44" s="9"/>
      <c r="S44" s="41"/>
      <c r="T44" s="15"/>
      <c r="U44" s="15"/>
      <c r="V44" s="43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>
        <f t="shared" si="0"/>
        <v>0</v>
      </c>
      <c r="AH44" s="15">
        <f t="shared" si="1"/>
        <v>0</v>
      </c>
      <c r="AI44" s="15">
        <f t="shared" si="2"/>
        <v>0</v>
      </c>
      <c r="AJ44" s="15">
        <f t="shared" si="3"/>
        <v>0</v>
      </c>
      <c r="AK44" s="15"/>
      <c r="AL44" s="15"/>
      <c r="AM44" s="15"/>
      <c r="AN44" s="15"/>
      <c r="AO44" s="15"/>
      <c r="AP44" s="15"/>
      <c r="AQ44" s="15"/>
    </row>
    <row r="45" spans="1:43" ht="13.5" thickBot="1">
      <c r="A45" s="23" t="s">
        <v>13</v>
      </c>
      <c r="B45" s="24" t="s">
        <v>14</v>
      </c>
      <c r="C45" s="25" t="s">
        <v>94</v>
      </c>
      <c r="D45" s="25" t="s">
        <v>15</v>
      </c>
      <c r="E45" s="25" t="s">
        <v>16</v>
      </c>
      <c r="F45" s="25" t="s">
        <v>17</v>
      </c>
      <c r="G45" s="25" t="s">
        <v>18</v>
      </c>
      <c r="H45" s="25" t="s">
        <v>19</v>
      </c>
      <c r="I45" s="25" t="s">
        <v>20</v>
      </c>
      <c r="J45" s="26" t="s">
        <v>21</v>
      </c>
      <c r="K45" s="27" t="s">
        <v>22</v>
      </c>
      <c r="L45" s="26" t="s">
        <v>14</v>
      </c>
      <c r="M45" s="48"/>
      <c r="N45" s="48"/>
      <c r="O45" s="48"/>
      <c r="P45" s="14"/>
      <c r="Q45" s="8"/>
      <c r="R45" s="9"/>
      <c r="S45" s="41"/>
      <c r="T45" s="15"/>
      <c r="U45" s="15"/>
      <c r="V45" s="43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>
        <f t="shared" si="0"/>
        <v>0</v>
      </c>
      <c r="AH45" s="15">
        <f t="shared" si="1"/>
        <v>0</v>
      </c>
      <c r="AI45" s="15">
        <f t="shared" si="2"/>
        <v>0</v>
      </c>
      <c r="AJ45" s="15">
        <f t="shared" si="3"/>
        <v>0</v>
      </c>
      <c r="AK45" s="15"/>
      <c r="AL45" s="15"/>
      <c r="AM45" s="15"/>
      <c r="AN45" s="15"/>
      <c r="AO45" s="15"/>
      <c r="AP45" s="15"/>
      <c r="AQ45" s="15"/>
    </row>
    <row r="46" spans="1:43" ht="13.5" thickTop="1">
      <c r="A46" s="106">
        <v>8</v>
      </c>
      <c r="B46" s="37">
        <v>1</v>
      </c>
      <c r="C46" s="73" t="s">
        <v>93</v>
      </c>
      <c r="D46" s="14"/>
      <c r="E46" s="14"/>
      <c r="F46" s="14"/>
      <c r="G46" s="14"/>
      <c r="H46" s="14"/>
      <c r="I46" s="14"/>
      <c r="J46" s="30">
        <f>SUM(D46:I46)</f>
        <v>0</v>
      </c>
      <c r="K46" s="31" t="e">
        <f>AVERAGE(D46:I46)</f>
        <v>#DIV/0!</v>
      </c>
      <c r="L46" s="29">
        <f>RANK(J46,$J$4:$J$49,0)</f>
        <v>31</v>
      </c>
      <c r="M46" s="47">
        <v>0</v>
      </c>
      <c r="N46" s="47">
        <v>0</v>
      </c>
      <c r="O46" s="47">
        <v>0</v>
      </c>
      <c r="P46" s="47">
        <v>0</v>
      </c>
      <c r="Q46" s="8">
        <f t="shared" si="4"/>
        <v>0</v>
      </c>
      <c r="R46" s="9">
        <f>RANK(Q46,Q4:Q49,0)</f>
        <v>30</v>
      </c>
      <c r="S46" s="41" t="str">
        <f>RIGHT(C46,3)</f>
        <v>???</v>
      </c>
      <c r="T46" s="15">
        <f>IF(OR(S46="ová",S46="ská",C46="romana fischer"),4,3)</f>
        <v>3</v>
      </c>
      <c r="U46" s="15">
        <f>IF(L46=1,1,IF(L46=2,2,IF(L46=3,3,IF(L46=4,4,IF(L46=5,5,IF(L46=6,6,IF(L46=7,7,IF(L46=8,8,0))))))))</f>
        <v>0</v>
      </c>
      <c r="V46" s="43">
        <f>IF(U46=1,15,IF(U46=2,14,IF(U46=3,13,IF(U46=4,12,IF(U46=5,11,IF(U46=6,10,IF(U46=7,9,IF(U46=8,8,0))))))))</f>
        <v>0</v>
      </c>
      <c r="W46" s="15">
        <f>IF(L46=9,9,IF(L46=10,10,IF(L46=11,11,IF(L46=12,12,IF(L46=13,13,IF(L46=14,14,IF(L46=15,15,IF(L46=16,16,0))))))))</f>
        <v>0</v>
      </c>
      <c r="X46" s="15">
        <f>IF(W46=9,7,IF(W46=10,6,IF(W46=11,5,IF(W46=12,4,IF(W46=13,3,IF(W46=14,2,IF(W46=15,1,IF(W46=16,1,0))))))))</f>
        <v>0</v>
      </c>
      <c r="Y46" s="15">
        <f>IF(L46=17,17,IF(L46=18,18,IF(L46=19,19,IF(L46=20,20,IF(L46=21,21,IF(L46=22,22,IF(L46=23,23,IF(L46=24,24,0))))))))</f>
        <v>0</v>
      </c>
      <c r="Z46" s="15">
        <f>IF(Y46=17,1,IF(Y46=18,1,IF(Y46=19,1,IF(Y46=20,1,IF(Y46=21,0,IF(Y46=22,0,IF(Y46=23,0,IF(Y46=24,0,0))))))))</f>
        <v>0</v>
      </c>
      <c r="AA46" s="15">
        <f>COUNTIF(D46:I46,"&gt;=200")</f>
        <v>0</v>
      </c>
      <c r="AB46" s="15">
        <f>AA46*2</f>
        <v>0</v>
      </c>
      <c r="AC46" s="15">
        <f>COUNTIF(D46:I46,"&gt;=250")</f>
        <v>0</v>
      </c>
      <c r="AD46" s="15">
        <f>AC46*2</f>
        <v>0</v>
      </c>
      <c r="AE46" s="15">
        <f>COUNTIF(D46:I46,"=300")</f>
        <v>0</v>
      </c>
      <c r="AF46" s="15">
        <f>AE46*6</f>
        <v>0</v>
      </c>
      <c r="AG46" s="15">
        <f t="shared" si="0"/>
        <v>0</v>
      </c>
      <c r="AH46" s="15">
        <f t="shared" si="1"/>
        <v>0</v>
      </c>
      <c r="AI46" s="15">
        <f t="shared" si="2"/>
        <v>0</v>
      </c>
      <c r="AJ46" s="15">
        <f t="shared" si="3"/>
        <v>0</v>
      </c>
      <c r="AK46" s="15"/>
      <c r="AL46" s="15"/>
      <c r="AM46" s="15"/>
      <c r="AN46" s="15"/>
      <c r="AO46" s="15"/>
      <c r="AP46" s="15"/>
      <c r="AQ46" s="15"/>
    </row>
    <row r="47" spans="1:43" ht="12.75">
      <c r="A47" s="106"/>
      <c r="B47" s="29">
        <v>2</v>
      </c>
      <c r="C47" s="74" t="s">
        <v>93</v>
      </c>
      <c r="D47" s="14"/>
      <c r="E47" s="14"/>
      <c r="F47" s="14"/>
      <c r="G47" s="14"/>
      <c r="H47" s="14"/>
      <c r="I47" s="14"/>
      <c r="J47" s="30">
        <f>SUM(D47:I47)</f>
        <v>0</v>
      </c>
      <c r="K47" s="31" t="e">
        <f>AVERAGE(D47:I47)</f>
        <v>#DIV/0!</v>
      </c>
      <c r="L47" s="29">
        <f>RANK(J47,$J$4:$J$49,0)</f>
        <v>31</v>
      </c>
      <c r="M47" s="47">
        <v>0</v>
      </c>
      <c r="N47" s="47">
        <v>0</v>
      </c>
      <c r="O47" s="47">
        <v>0</v>
      </c>
      <c r="P47" s="47">
        <v>0</v>
      </c>
      <c r="Q47" s="8">
        <f t="shared" si="4"/>
        <v>0</v>
      </c>
      <c r="R47" s="9">
        <f>RANK(Q47,Q5:Q50,0)</f>
        <v>29</v>
      </c>
      <c r="S47" s="41" t="str">
        <f>RIGHT(C47,3)</f>
        <v>???</v>
      </c>
      <c r="T47" s="15">
        <f>IF(OR(S47="ová",S47="ská",C47="romana fischer"),4,3)</f>
        <v>3</v>
      </c>
      <c r="U47" s="15">
        <f>IF(L47=1,1,IF(L47=2,2,IF(L47=3,3,IF(L47=4,4,IF(L47=5,5,IF(L47=6,6,IF(L47=7,7,IF(L47=8,8,0))))))))</f>
        <v>0</v>
      </c>
      <c r="V47" s="43">
        <f>IF(U47=1,15,IF(U47=2,14,IF(U47=3,13,IF(U47=4,12,IF(U47=5,11,IF(U47=6,10,IF(U47=7,9,IF(U47=8,8,0))))))))</f>
        <v>0</v>
      </c>
      <c r="W47" s="15">
        <f>IF(L47=9,9,IF(L47=10,10,IF(L47=11,11,IF(L47=12,12,IF(L47=13,13,IF(L47=14,14,IF(L47=15,15,IF(L47=16,16,0))))))))</f>
        <v>0</v>
      </c>
      <c r="X47" s="15">
        <f>IF(W47=9,7,IF(W47=10,6,IF(W47=11,5,IF(W47=12,4,IF(W47=13,3,IF(W47=14,2,IF(W47=15,1,IF(W47=16,1,0))))))))</f>
        <v>0</v>
      </c>
      <c r="Y47" s="15">
        <f>IF(L47=17,17,IF(L47=18,18,IF(L47=19,19,IF(L47=20,20,IF(L47=21,21,IF(L47=22,22,IF(L47=23,23,IF(L47=24,24,0))))))))</f>
        <v>0</v>
      </c>
      <c r="Z47" s="15">
        <f>IF(Y47=17,1,IF(Y47=18,1,IF(Y47=19,1,IF(Y47=20,1,IF(Y47=21,0,IF(Y47=22,0,IF(Y47=23,0,IF(Y47=24,0,0))))))))</f>
        <v>0</v>
      </c>
      <c r="AA47" s="15">
        <f>COUNTIF(D47:I47,"&gt;=200")</f>
        <v>0</v>
      </c>
      <c r="AB47" s="15">
        <f>AA47*2</f>
        <v>0</v>
      </c>
      <c r="AC47" s="15">
        <f>COUNTIF(D47:I47,"&gt;=250")</f>
        <v>0</v>
      </c>
      <c r="AD47" s="15">
        <f>AC47*2</f>
        <v>0</v>
      </c>
      <c r="AE47" s="15">
        <f>COUNTIF(D47:I47,"=300")</f>
        <v>0</v>
      </c>
      <c r="AF47" s="15">
        <f>AE47*6</f>
        <v>0</v>
      </c>
      <c r="AG47" s="15">
        <f t="shared" si="0"/>
        <v>0</v>
      </c>
      <c r="AH47" s="15">
        <f t="shared" si="1"/>
        <v>0</v>
      </c>
      <c r="AI47" s="15">
        <f t="shared" si="2"/>
        <v>0</v>
      </c>
      <c r="AJ47" s="15">
        <f t="shared" si="3"/>
        <v>0</v>
      </c>
      <c r="AK47" s="15"/>
      <c r="AL47" s="15"/>
      <c r="AM47" s="15"/>
      <c r="AN47" s="15"/>
      <c r="AO47" s="15"/>
      <c r="AP47" s="15"/>
      <c r="AQ47" s="15"/>
    </row>
    <row r="48" spans="1:43" ht="12.75">
      <c r="A48" s="106"/>
      <c r="B48" s="29">
        <v>3</v>
      </c>
      <c r="C48" s="75" t="s">
        <v>57</v>
      </c>
      <c r="D48" s="14">
        <v>151</v>
      </c>
      <c r="E48" s="14">
        <v>165</v>
      </c>
      <c r="F48" s="14">
        <v>138</v>
      </c>
      <c r="G48" s="14">
        <v>204</v>
      </c>
      <c r="H48" s="14">
        <v>168</v>
      </c>
      <c r="I48" s="14">
        <v>126</v>
      </c>
      <c r="J48" s="30">
        <f>SUM(D48:I48)</f>
        <v>952</v>
      </c>
      <c r="K48" s="31">
        <f>AVERAGE(D48:I48)</f>
        <v>158.66666666666666</v>
      </c>
      <c r="L48" s="29">
        <f>RANK(J48,$J$4:$J$49,0)</f>
        <v>16</v>
      </c>
      <c r="M48" s="47">
        <v>2</v>
      </c>
      <c r="N48" s="47">
        <v>0</v>
      </c>
      <c r="O48" s="47">
        <v>0</v>
      </c>
      <c r="P48" s="47">
        <v>1</v>
      </c>
      <c r="Q48" s="8">
        <f t="shared" si="4"/>
        <v>22</v>
      </c>
      <c r="R48" s="9">
        <f>RANK(Q48,Q6:Q51,0)</f>
        <v>11</v>
      </c>
      <c r="S48" s="41" t="str">
        <f>RIGHT(C48,3)</f>
        <v>ler</v>
      </c>
      <c r="T48" s="15">
        <f>IF(OR(S48="ová",S48="ská",C48="romana fischer"),4,3)</f>
        <v>3</v>
      </c>
      <c r="U48" s="15">
        <f>IF(L48=1,1,IF(L48=2,2,IF(L48=3,3,IF(L48=4,4,IF(L48=5,5,IF(L48=6,6,IF(L48=7,7,IF(L48=8,8,0))))))))</f>
        <v>0</v>
      </c>
      <c r="V48" s="43">
        <f>IF(U48=1,15,IF(U48=2,14,IF(U48=3,13,IF(U48=4,12,IF(U48=5,11,IF(U48=6,10,IF(U48=7,9,IF(U48=8,8,0))))))))</f>
        <v>0</v>
      </c>
      <c r="W48" s="15">
        <f>IF(L48=9,9,IF(L48=10,10,IF(L48=11,11,IF(L48=12,12,IF(L48=13,13,IF(L48=14,14,IF(L48=15,15,IF(L48=16,16,0))))))))</f>
        <v>16</v>
      </c>
      <c r="X48" s="15">
        <f>IF(W48=9,7,IF(W48=10,6,IF(W48=11,5,IF(W48=12,4,IF(W48=13,3,IF(W48=14,2,IF(W48=15,1,IF(W48=16,1,0))))))))</f>
        <v>1</v>
      </c>
      <c r="Y48" s="15">
        <f>IF(L48=17,17,IF(L48=18,18,IF(L48=19,19,IF(L48=20,20,IF(L48=21,21,IF(L48=22,22,IF(L48=23,23,IF(L48=24,24,0))))))))</f>
        <v>0</v>
      </c>
      <c r="Z48" s="15">
        <f>IF(Y48=17,1,IF(Y48=18,1,IF(Y48=19,1,IF(Y48=20,1,IF(Y48=21,0,IF(Y48=22,0,IF(Y48=23,0,IF(Y48=24,0,0))))))))</f>
        <v>0</v>
      </c>
      <c r="AA48" s="15">
        <f>COUNTIF(D48:I48,"&gt;=200")</f>
        <v>1</v>
      </c>
      <c r="AB48" s="15">
        <f>AA48*2</f>
        <v>2</v>
      </c>
      <c r="AC48" s="15">
        <f>COUNTIF(D48:I48,"&gt;=250")</f>
        <v>0</v>
      </c>
      <c r="AD48" s="15">
        <f>AC48*2</f>
        <v>0</v>
      </c>
      <c r="AE48" s="15">
        <f>COUNTIF(D48:I48,"=300")</f>
        <v>0</v>
      </c>
      <c r="AF48" s="15">
        <f>AE48*6</f>
        <v>0</v>
      </c>
      <c r="AG48" s="15">
        <f t="shared" si="0"/>
        <v>4</v>
      </c>
      <c r="AH48" s="15">
        <f t="shared" si="1"/>
        <v>0</v>
      </c>
      <c r="AI48" s="15">
        <f t="shared" si="2"/>
        <v>0</v>
      </c>
      <c r="AJ48" s="15">
        <f t="shared" si="3"/>
        <v>1</v>
      </c>
      <c r="AK48" s="15"/>
      <c r="AL48" s="15"/>
      <c r="AM48" s="15"/>
      <c r="AN48" s="15"/>
      <c r="AO48" s="15"/>
      <c r="AP48" s="15"/>
      <c r="AQ48" s="15"/>
    </row>
    <row r="49" spans="1:43" ht="12.75">
      <c r="A49" s="106"/>
      <c r="B49" s="29">
        <v>4</v>
      </c>
      <c r="C49" s="75" t="s">
        <v>44</v>
      </c>
      <c r="D49" s="14">
        <v>162</v>
      </c>
      <c r="E49" s="14">
        <v>189</v>
      </c>
      <c r="F49" s="14">
        <v>173</v>
      </c>
      <c r="G49" s="14">
        <v>174</v>
      </c>
      <c r="H49" s="14">
        <v>195</v>
      </c>
      <c r="I49" s="14">
        <v>192</v>
      </c>
      <c r="J49" s="30">
        <f>SUM(D49:I49)</f>
        <v>1085</v>
      </c>
      <c r="K49" s="31">
        <f>AVERAGE(D49:I49)</f>
        <v>180.83333333333334</v>
      </c>
      <c r="L49" s="29">
        <f>RANK(J49,$J$4:$J$49,0)</f>
        <v>5</v>
      </c>
      <c r="M49" s="47">
        <v>0</v>
      </c>
      <c r="N49" s="47">
        <v>0</v>
      </c>
      <c r="O49" s="47">
        <v>0</v>
      </c>
      <c r="P49" s="47">
        <v>0</v>
      </c>
      <c r="Q49" s="8">
        <f t="shared" si="4"/>
        <v>28</v>
      </c>
      <c r="R49" s="9">
        <f>RANK(Q49,Q7:Q52,0)</f>
        <v>8</v>
      </c>
      <c r="S49" s="41" t="str">
        <f>RIGHT(C49,3)</f>
        <v>ček</v>
      </c>
      <c r="T49" s="15">
        <f>IF(OR(S49="ová",S49="ská",C49="romana fischer"),4,3)</f>
        <v>3</v>
      </c>
      <c r="U49" s="15">
        <f>IF(L49=1,1,IF(L49=2,2,IF(L49=3,3,IF(L49=4,4,IF(L49=5,5,IF(L49=6,6,IF(L49=7,7,IF(L49=8,8,0))))))))</f>
        <v>5</v>
      </c>
      <c r="V49" s="43">
        <f>IF(U49=1,15,IF(U49=2,14,IF(U49=3,13,IF(U49=4,12,IF(U49=5,11,IF(U49=6,10,IF(U49=7,9,IF(U49=8,8,0))))))))</f>
        <v>11</v>
      </c>
      <c r="W49" s="15">
        <f>IF(L49=9,9,IF(L49=10,10,IF(L49=11,11,IF(L49=12,12,IF(L49=13,13,IF(L49=14,14,IF(L49=15,15,IF(L49=16,16,0))))))))</f>
        <v>0</v>
      </c>
      <c r="X49" s="15">
        <f>IF(W49=9,7,IF(W49=10,6,IF(W49=11,5,IF(W49=12,4,IF(W49=13,3,IF(W49=14,2,IF(W49=15,1,IF(W49=16,1,0))))))))</f>
        <v>0</v>
      </c>
      <c r="Y49" s="15">
        <f>IF(L49=17,17,IF(L49=18,18,IF(L49=19,19,IF(L49=20,20,IF(L49=21,21,IF(L49=22,22,IF(L49=23,23,IF(L49=24,24,0))))))))</f>
        <v>0</v>
      </c>
      <c r="Z49" s="15">
        <f>IF(Y49=17,1,IF(Y49=18,1,IF(Y49=19,1,IF(Y49=20,1,IF(Y49=21,0,IF(Y49=22,0,IF(Y49=23,0,IF(Y49=24,0,0))))))))</f>
        <v>0</v>
      </c>
      <c r="AA49" s="15">
        <f>COUNTIF(D49:I49,"&gt;=200")</f>
        <v>0</v>
      </c>
      <c r="AB49" s="15">
        <f>AA49*2</f>
        <v>0</v>
      </c>
      <c r="AC49" s="15">
        <f>COUNTIF(D49:I49,"&gt;=250")</f>
        <v>0</v>
      </c>
      <c r="AD49" s="15">
        <f>AC49*2</f>
        <v>0</v>
      </c>
      <c r="AE49" s="15">
        <f>COUNTIF(D49:I49,"=300")</f>
        <v>0</v>
      </c>
      <c r="AF49" s="15">
        <f>AE49*6</f>
        <v>0</v>
      </c>
      <c r="AG49" s="15">
        <f t="shared" si="0"/>
        <v>0</v>
      </c>
      <c r="AH49" s="15">
        <f t="shared" si="1"/>
        <v>0</v>
      </c>
      <c r="AI49" s="15">
        <f t="shared" si="2"/>
        <v>0</v>
      </c>
      <c r="AJ49" s="15">
        <f t="shared" si="3"/>
        <v>0</v>
      </c>
      <c r="AK49" s="15"/>
      <c r="AL49" s="15"/>
      <c r="AM49" s="15"/>
      <c r="AN49" s="15"/>
      <c r="AO49" s="15"/>
      <c r="AP49" s="15"/>
      <c r="AQ49" s="15"/>
    </row>
    <row r="50" spans="1:40" ht="13.5" thickBot="1">
      <c r="A50" s="107" t="s">
        <v>95</v>
      </c>
      <c r="B50" s="107"/>
      <c r="C50" s="107"/>
      <c r="D50" s="32">
        <f aca="true" t="shared" si="12" ref="D50:I50">SUM(D46:D49)</f>
        <v>313</v>
      </c>
      <c r="E50" s="32">
        <f t="shared" si="12"/>
        <v>354</v>
      </c>
      <c r="F50" s="32">
        <f t="shared" si="12"/>
        <v>311</v>
      </c>
      <c r="G50" s="32">
        <f t="shared" si="12"/>
        <v>378</v>
      </c>
      <c r="H50" s="32">
        <f t="shared" si="12"/>
        <v>363</v>
      </c>
      <c r="I50" s="32">
        <f t="shared" si="12"/>
        <v>318</v>
      </c>
      <c r="J50" s="33" t="str">
        <f>IF(SUM(J46:J49)&lt;&gt;SUM(D50:I50),"chyba vzorců","vzorce OK")</f>
        <v>vzorce OK</v>
      </c>
      <c r="K50" s="34"/>
      <c r="L50" s="35"/>
      <c r="M50" s="80">
        <f>SUM(M4:M49)</f>
        <v>22</v>
      </c>
      <c r="N50" s="80">
        <f>SUM(N4:N49)</f>
        <v>9</v>
      </c>
      <c r="O50" s="80">
        <f>SUM(O4:O49)</f>
        <v>3</v>
      </c>
      <c r="P50" s="80">
        <f>SUM(P4:P49)</f>
        <v>17</v>
      </c>
      <c r="AK50" s="15"/>
      <c r="AL50" s="15"/>
      <c r="AN50" s="15"/>
    </row>
  </sheetData>
  <sheetProtection password="CB79" sheet="1" formatCells="0" formatColumns="0" formatRows="0" insertColumns="0" insertRows="0" insertHyperlinks="0" deleteColumns="0" deleteRows="0"/>
  <mergeCells count="18">
    <mergeCell ref="A34:A37"/>
    <mergeCell ref="A38:C38"/>
    <mergeCell ref="A40:A43"/>
    <mergeCell ref="A44:C44"/>
    <mergeCell ref="A46:A49"/>
    <mergeCell ref="A50:C50"/>
    <mergeCell ref="A16:A19"/>
    <mergeCell ref="A20:C20"/>
    <mergeCell ref="A22:A25"/>
    <mergeCell ref="A26:C26"/>
    <mergeCell ref="A28:A31"/>
    <mergeCell ref="A32:C32"/>
    <mergeCell ref="M1:O1"/>
    <mergeCell ref="AG1:AI1"/>
    <mergeCell ref="A4:A7"/>
    <mergeCell ref="A8:C8"/>
    <mergeCell ref="A10:A13"/>
    <mergeCell ref="A14:C14"/>
  </mergeCells>
  <conditionalFormatting sqref="AM4:AM49 AK4:AL50 AO4:AQ49 AN4:AN50 U4:AJ49">
    <cfRule type="cellIs" priority="7" dxfId="47" operator="equal" stopIfTrue="1">
      <formula>0</formula>
    </cfRule>
  </conditionalFormatting>
  <conditionalFormatting sqref="L3:L50">
    <cfRule type="cellIs" priority="4" dxfId="48" operator="equal" stopIfTrue="1">
      <formula>1</formula>
    </cfRule>
    <cfRule type="cellIs" priority="5" dxfId="49" operator="equal" stopIfTrue="1">
      <formula>2</formula>
    </cfRule>
    <cfRule type="cellIs" priority="6" dxfId="50" operator="equal" stopIfTrue="1">
      <formula>3</formula>
    </cfRule>
  </conditionalFormatting>
  <conditionalFormatting sqref="D8:I8 D14:I14 D20:I20 D26:I26 D32:I32 D38:I38 D44:I44 D50:I50">
    <cfRule type="cellIs" priority="3" dxfId="51" operator="greaterThanOrEqual" stopIfTrue="1">
      <formula>500</formula>
    </cfRule>
  </conditionalFormatting>
  <conditionalFormatting sqref="D4:I7 D10:I13 D16:I19 D22:I25 D28:I31 D34:I37 D40:I43 D46:I49">
    <cfRule type="cellIs" priority="1" dxfId="52" operator="between" stopIfTrue="1">
      <formula>200</formula>
      <formula>299</formula>
    </cfRule>
    <cfRule type="cellIs" priority="2" dxfId="0" operator="equal" stopIfTrue="1">
      <formula>300</formula>
    </cfRule>
  </conditionalFormatting>
  <dataValidations count="3">
    <dataValidation type="whole" operator="lessThanOrEqual" allowBlank="1" showInputMessage="1" showErrorMessage="1" sqref="D46:I49 D4:I7 D10:I13 D16:I19 D22:I25 D28:I31 D34:I37 D40:I43">
      <formula1>300</formula1>
    </dataValidation>
    <dataValidation type="whole" allowBlank="1" showInputMessage="1" showErrorMessage="1" sqref="M4:P7 M10:P13 M16:P19 M22:P25 M28:P31 M34:P37 M40:P43 M46:P49">
      <formula1>0</formula1>
      <formula2>9</formula2>
    </dataValidation>
    <dataValidation type="list" allowBlank="1" showInputMessage="1" showErrorMessage="1" sqref="C4:C7 C10:C13 C16:C19 C22:C25 C28:C31 C34:C37 C40:C43 C46:C49">
      <formula1>hraci</formula1>
    </dataValidation>
  </dataValidation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9" r:id="rId1"/>
  <ignoredErrors>
    <ignoredError sqref="AE48 AA4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0">
    <pageSetUpPr fitToPage="1"/>
  </sheetPr>
  <dimension ref="A1:AQ42"/>
  <sheetViews>
    <sheetView zoomScalePageLayoutView="0" workbookViewId="0" topLeftCell="A1">
      <pane xSplit="3" topLeftCell="D1" activePane="topRight" state="frozen"/>
      <selection pane="topLeft" activeCell="C4" sqref="C4"/>
      <selection pane="topRight" activeCell="C39" sqref="C39:C41"/>
    </sheetView>
  </sheetViews>
  <sheetFormatPr defaultColWidth="9.00390625" defaultRowHeight="12.75"/>
  <cols>
    <col min="1" max="1" width="7.125" style="0" customWidth="1"/>
    <col min="2" max="2" width="6.875" style="0" customWidth="1"/>
    <col min="3" max="3" width="23.00390625" style="1" customWidth="1"/>
    <col min="10" max="10" width="12.25390625" style="0" customWidth="1"/>
    <col min="11" max="11" width="9.125" style="5" customWidth="1"/>
    <col min="13" max="16" width="7.75390625" style="1" customWidth="1"/>
    <col min="17" max="17" width="8.625" style="3" customWidth="1"/>
    <col min="18" max="18" width="1.75390625" style="6" customWidth="1"/>
    <col min="19" max="19" width="1.37890625" style="42" customWidth="1"/>
    <col min="20" max="20" width="5.625" style="1" customWidth="1"/>
    <col min="21" max="21" width="0.875" style="1" customWidth="1"/>
    <col min="22" max="22" width="5.375" style="1" customWidth="1"/>
    <col min="23" max="23" width="0.875" style="1" customWidth="1"/>
    <col min="24" max="24" width="5.375" style="1" customWidth="1"/>
    <col min="25" max="25" width="0.875" style="1" customWidth="1"/>
    <col min="26" max="27" width="5.625" style="1" customWidth="1"/>
    <col min="28" max="32" width="5.375" style="1" customWidth="1"/>
    <col min="33" max="33" width="7.75390625" style="1" customWidth="1"/>
    <col min="34" max="34" width="8.625" style="1" bestFit="1" customWidth="1"/>
    <col min="35" max="35" width="15.125" style="1" bestFit="1" customWidth="1"/>
    <col min="36" max="36" width="6.625" style="1" bestFit="1" customWidth="1"/>
    <col min="37" max="38" width="6.625" style="1" customWidth="1"/>
    <col min="39" max="40" width="5.625" style="1" customWidth="1"/>
    <col min="41" max="41" width="5.375" style="1" customWidth="1"/>
    <col min="42" max="43" width="8.00390625" style="1" customWidth="1"/>
  </cols>
  <sheetData>
    <row r="1" spans="3:43" ht="20.25">
      <c r="C1" s="7" t="s">
        <v>126</v>
      </c>
      <c r="D1" s="21"/>
      <c r="E1" s="21"/>
      <c r="F1" s="21"/>
      <c r="G1" s="21"/>
      <c r="H1" s="21"/>
      <c r="I1" s="21"/>
      <c r="J1" s="21"/>
      <c r="K1" s="22"/>
      <c r="L1" s="21"/>
      <c r="M1" s="115" t="s">
        <v>98</v>
      </c>
      <c r="N1" s="116"/>
      <c r="O1" s="116"/>
      <c r="P1" s="78" t="s">
        <v>124</v>
      </c>
      <c r="Q1" s="8" t="s">
        <v>2</v>
      </c>
      <c r="R1" s="9" t="s">
        <v>2</v>
      </c>
      <c r="S1" s="40"/>
      <c r="T1" s="8" t="s">
        <v>3</v>
      </c>
      <c r="U1" s="10" t="s">
        <v>4</v>
      </c>
      <c r="V1" s="8" t="s">
        <v>3</v>
      </c>
      <c r="W1" s="10" t="s">
        <v>4</v>
      </c>
      <c r="X1" s="8" t="s">
        <v>3</v>
      </c>
      <c r="Y1" s="10" t="s">
        <v>4</v>
      </c>
      <c r="Z1" s="8" t="s">
        <v>3</v>
      </c>
      <c r="AA1" s="10" t="s">
        <v>1</v>
      </c>
      <c r="AB1" s="8" t="s">
        <v>3</v>
      </c>
      <c r="AC1" s="10" t="s">
        <v>1</v>
      </c>
      <c r="AD1" s="8" t="s">
        <v>3</v>
      </c>
      <c r="AE1" s="10" t="s">
        <v>1</v>
      </c>
      <c r="AF1" s="8" t="s">
        <v>3</v>
      </c>
      <c r="AG1" s="110" t="s">
        <v>3</v>
      </c>
      <c r="AH1" s="110"/>
      <c r="AI1" s="110"/>
      <c r="AJ1" s="8"/>
      <c r="AK1" s="10"/>
      <c r="AL1" s="10"/>
      <c r="AM1" s="8"/>
      <c r="AN1" s="10"/>
      <c r="AO1" s="8"/>
      <c r="AP1" s="10"/>
      <c r="AQ1" s="8"/>
    </row>
    <row r="2" spans="1:43" ht="13.5" thickBot="1">
      <c r="A2" s="21"/>
      <c r="B2" s="21"/>
      <c r="C2" s="15"/>
      <c r="D2" s="21"/>
      <c r="E2" s="21"/>
      <c r="F2" s="21"/>
      <c r="G2" s="21"/>
      <c r="H2" s="21"/>
      <c r="I2" s="21"/>
      <c r="J2" s="21"/>
      <c r="K2" s="22"/>
      <c r="L2" s="21"/>
      <c r="M2" s="45">
        <v>3</v>
      </c>
      <c r="N2" s="45">
        <v>4</v>
      </c>
      <c r="O2" s="45" t="s">
        <v>99</v>
      </c>
      <c r="P2" s="79" t="s">
        <v>125</v>
      </c>
      <c r="Q2" s="8" t="s">
        <v>5</v>
      </c>
      <c r="R2" s="9" t="s">
        <v>6</v>
      </c>
      <c r="S2" s="40" t="s">
        <v>36</v>
      </c>
      <c r="T2" s="15" t="s">
        <v>7</v>
      </c>
      <c r="U2" s="11" t="s">
        <v>8</v>
      </c>
      <c r="V2" s="12" t="s">
        <v>8</v>
      </c>
      <c r="W2" s="11" t="s">
        <v>9</v>
      </c>
      <c r="X2" s="15" t="s">
        <v>10</v>
      </c>
      <c r="Y2" s="11" t="s">
        <v>11</v>
      </c>
      <c r="Z2" s="15" t="s">
        <v>11</v>
      </c>
      <c r="AA2" s="10" t="s">
        <v>12</v>
      </c>
      <c r="AB2" s="15" t="s">
        <v>12</v>
      </c>
      <c r="AC2" s="10" t="s">
        <v>42</v>
      </c>
      <c r="AD2" s="15" t="s">
        <v>42</v>
      </c>
      <c r="AE2" s="10">
        <v>300</v>
      </c>
      <c r="AF2" s="15">
        <v>300</v>
      </c>
      <c r="AG2" s="15" t="s">
        <v>40</v>
      </c>
      <c r="AH2" s="15" t="s">
        <v>41</v>
      </c>
      <c r="AI2" s="15" t="s">
        <v>39</v>
      </c>
      <c r="AJ2" s="15" t="s">
        <v>125</v>
      </c>
      <c r="AK2" s="10"/>
      <c r="AL2" s="10"/>
      <c r="AM2" s="15"/>
      <c r="AN2" s="10"/>
      <c r="AO2" s="15"/>
      <c r="AP2" s="10"/>
      <c r="AQ2" s="15"/>
    </row>
    <row r="3" spans="1:43" ht="13.5" thickBot="1">
      <c r="A3" s="23" t="s">
        <v>13</v>
      </c>
      <c r="B3" s="24" t="s">
        <v>14</v>
      </c>
      <c r="C3" s="25" t="s">
        <v>94</v>
      </c>
      <c r="D3" s="25" t="s">
        <v>15</v>
      </c>
      <c r="E3" s="25" t="s">
        <v>16</v>
      </c>
      <c r="F3" s="25" t="s">
        <v>17</v>
      </c>
      <c r="G3" s="25" t="s">
        <v>18</v>
      </c>
      <c r="H3" s="25" t="s">
        <v>19</v>
      </c>
      <c r="I3" s="25" t="s">
        <v>20</v>
      </c>
      <c r="J3" s="26" t="s">
        <v>21</v>
      </c>
      <c r="K3" s="27" t="s">
        <v>22</v>
      </c>
      <c r="L3" s="26" t="s">
        <v>14</v>
      </c>
      <c r="M3" s="46"/>
      <c r="N3" s="46"/>
      <c r="O3" s="46"/>
      <c r="P3" s="29"/>
      <c r="Q3" s="39"/>
      <c r="R3" s="9"/>
      <c r="S3" s="40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0"/>
      <c r="AL3" s="10"/>
      <c r="AM3" s="15"/>
      <c r="AN3" s="15"/>
      <c r="AO3" s="15"/>
      <c r="AP3" s="10"/>
      <c r="AQ3" s="15"/>
    </row>
    <row r="4" spans="1:43" ht="13.5" thickTop="1">
      <c r="A4" s="108">
        <v>1</v>
      </c>
      <c r="B4" s="28">
        <v>1</v>
      </c>
      <c r="C4" s="13" t="str">
        <f>jmena!A2</f>
        <v>Robert Valíček</v>
      </c>
      <c r="D4" s="14"/>
      <c r="E4" s="14"/>
      <c r="F4" s="14"/>
      <c r="G4" s="14"/>
      <c r="H4" s="14"/>
      <c r="I4" s="14"/>
      <c r="J4" s="30">
        <f>SUM(D4:I4)</f>
        <v>0</v>
      </c>
      <c r="K4" s="31" t="e">
        <f>AVERAGE(D4:I4)</f>
        <v>#DIV/0!</v>
      </c>
      <c r="L4" s="29">
        <f>RANK(J4,$J$4:$J$41,0)</f>
        <v>1</v>
      </c>
      <c r="M4" s="47">
        <v>0</v>
      </c>
      <c r="N4" s="47">
        <v>0</v>
      </c>
      <c r="O4" s="47">
        <v>0</v>
      </c>
      <c r="P4" s="47">
        <v>0</v>
      </c>
      <c r="Q4" s="8">
        <f>(IF(J4&lt;100,0,(SUM(T4,V4,X4,Z4,AB4,AD4,AF4,AG4,AH4,AI4,AJ4))))</f>
        <v>0</v>
      </c>
      <c r="R4" s="9">
        <f>RANK(Q4,Q4:Q41,0)</f>
        <v>1</v>
      </c>
      <c r="S4" s="41" t="str">
        <f>RIGHT(C4,3)</f>
        <v>ček</v>
      </c>
      <c r="T4" s="15">
        <f>IF(OR(S4="ová",S4="ská",C4="romana fischer"),4,3)</f>
        <v>3</v>
      </c>
      <c r="U4" s="15">
        <f>IF(L4=1,1,IF(L4=2,2,IF(L4=3,3,IF(L4=4,4,IF(L4=5,5,IF(L4=6,6,IF(L4=7,7,IF(L4=8,8,0))))))))</f>
        <v>1</v>
      </c>
      <c r="V4" s="43">
        <f>IF(U4=1,15,IF(U4=2,14,IF(U4=3,13,IF(U4=4,12,IF(U4=5,11,IF(U4=6,10,IF(U4=7,9,IF(U4=8,8,0))))))))</f>
        <v>15</v>
      </c>
      <c r="W4" s="15">
        <f>IF(L4=9,9,IF(L4=10,10,IF(L4=11,11,IF(L4=12,12,IF(L4=13,13,IF(L4=14,14,IF(L4=15,15,IF(L4=16,16,0))))))))</f>
        <v>0</v>
      </c>
      <c r="X4" s="15">
        <f>IF(W4=9,7,IF(W4=10,6,IF(W4=11,5,IF(W4=12,4,IF(W4=13,3,IF(W4=14,2,IF(W4=15,1,IF(W4=16,1,0))))))))</f>
        <v>0</v>
      </c>
      <c r="Y4" s="15">
        <f>IF(L4=17,17,IF(L4=18,18,IF(L4=19,19,IF(L4=20,20,IF(L4=21,21,IF(L4=22,22,IF(L4=23,23,IF(L4=24,24,0))))))))</f>
        <v>0</v>
      </c>
      <c r="Z4" s="15">
        <f>IF(Y4=17,1,IF(Y4=18,1,IF(Y4=19,1,IF(Y4=20,1,IF(Y4=21,0,IF(Y4=22,0,IF(Y4=23,0,IF(Y4=24,0,0))))))))</f>
        <v>0</v>
      </c>
      <c r="AA4" s="15">
        <f>COUNTIF(D4:I4,"&gt;=200")</f>
        <v>0</v>
      </c>
      <c r="AB4" s="15">
        <f>AA4*2</f>
        <v>0</v>
      </c>
      <c r="AC4" s="15">
        <f>COUNTIF(D4:I4,"&gt;=250")</f>
        <v>0</v>
      </c>
      <c r="AD4" s="15">
        <f>AC4*2</f>
        <v>0</v>
      </c>
      <c r="AE4" s="15">
        <f>COUNTIF(D4:I4,"=300")</f>
        <v>0</v>
      </c>
      <c r="AF4" s="15">
        <f>AE4*6</f>
        <v>0</v>
      </c>
      <c r="AG4" s="15">
        <f>M4*2</f>
        <v>0</v>
      </c>
      <c r="AH4" s="15">
        <f>N4*3</f>
        <v>0</v>
      </c>
      <c r="AI4" s="15">
        <f>O4*4</f>
        <v>0</v>
      </c>
      <c r="AJ4" s="15">
        <f>P4*1</f>
        <v>0</v>
      </c>
      <c r="AK4" s="15"/>
      <c r="AL4" s="15"/>
      <c r="AM4" s="15"/>
      <c r="AN4" s="15"/>
      <c r="AO4" s="15"/>
      <c r="AP4" s="15"/>
      <c r="AQ4" s="15"/>
    </row>
    <row r="5" spans="1:43" ht="12.75">
      <c r="A5" s="108"/>
      <c r="B5" s="29">
        <v>2</v>
      </c>
      <c r="C5" s="17" t="str">
        <f>jmena!A3</f>
        <v>Alenka Míšenská</v>
      </c>
      <c r="D5" s="14"/>
      <c r="E5" s="14"/>
      <c r="F5" s="14"/>
      <c r="G5" s="14"/>
      <c r="H5" s="14"/>
      <c r="I5" s="14"/>
      <c r="J5" s="30">
        <f>SUM(D5:I5)</f>
        <v>0</v>
      </c>
      <c r="K5" s="31" t="e">
        <f>AVERAGE(D5:I5)</f>
        <v>#DIV/0!</v>
      </c>
      <c r="L5" s="29">
        <f>RANK(J5,$J$4:$J$41,0)</f>
        <v>1</v>
      </c>
      <c r="M5" s="47">
        <v>0</v>
      </c>
      <c r="N5" s="47">
        <v>0</v>
      </c>
      <c r="O5" s="47">
        <v>0</v>
      </c>
      <c r="P5" s="47">
        <v>0</v>
      </c>
      <c r="Q5" s="8">
        <f aca="true" t="shared" si="0" ref="Q5:Q41">(IF(J5&lt;100,0,(SUM(T5,V5,X5,Z5,AB5,AD5,AF5,AG5,AH5,AI5,AJ5))))</f>
        <v>0</v>
      </c>
      <c r="R5" s="9">
        <f>RANK(Q5,Q4:Q41,0)</f>
        <v>1</v>
      </c>
      <c r="S5" s="41" t="str">
        <f>RIGHT(C5,3)</f>
        <v>ská</v>
      </c>
      <c r="T5" s="15">
        <f>IF(OR(S5="ová",S5="ská",C5="romana fischer"),4,3)</f>
        <v>4</v>
      </c>
      <c r="U5" s="15">
        <f>IF(L5=1,1,IF(L5=2,2,IF(L5=3,3,IF(L5=4,4,IF(L5=5,5,IF(L5=6,6,IF(L5=7,7,IF(L5=8,8,0))))))))</f>
        <v>1</v>
      </c>
      <c r="V5" s="43">
        <f aca="true" t="shared" si="1" ref="V5:V41">IF(U5=1,15,IF(U5=2,14,IF(U5=3,13,IF(U5=4,12,IF(U5=5,11,IF(U5=6,10,IF(U5=7,9,IF(U5=8,8,0))))))))</f>
        <v>15</v>
      </c>
      <c r="W5" s="15">
        <f>IF(L5=9,9,IF(L5=10,10,IF(L5=11,11,IF(L5=12,12,IF(L5=13,13,IF(L5=14,14,IF(L5=15,15,IF(L5=16,16,0))))))))</f>
        <v>0</v>
      </c>
      <c r="X5" s="15">
        <f aca="true" t="shared" si="2" ref="X5:X41">IF(W5=9,7,IF(W5=10,6,IF(W5=11,5,IF(W5=12,4,IF(W5=13,3,IF(W5=14,2,IF(W5=15,1,IF(W5=16,1,0))))))))</f>
        <v>0</v>
      </c>
      <c r="Y5" s="15">
        <f>IF(L5=17,17,IF(L5=18,18,IF(L5=19,19,IF(L5=20,20,IF(L5=21,21,IF(L5=22,22,IF(L5=23,23,IF(L5=24,24,0))))))))</f>
        <v>0</v>
      </c>
      <c r="Z5" s="15">
        <f aca="true" t="shared" si="3" ref="Z5:Z41">IF(Y5=17,1,IF(Y5=18,1,IF(Y5=19,1,IF(Y5=20,1,IF(Y5=21,0,IF(Y5=22,0,IF(Y5=23,0,IF(Y5=24,0,0))))))))</f>
        <v>0</v>
      </c>
      <c r="AA5" s="15">
        <f>COUNTIF(D5:I5,"&gt;=200")</f>
        <v>0</v>
      </c>
      <c r="AB5" s="15">
        <f>AA5*2</f>
        <v>0</v>
      </c>
      <c r="AC5" s="15">
        <f>COUNTIF(D5:I5,"&gt;=250")</f>
        <v>0</v>
      </c>
      <c r="AD5" s="15">
        <f>AC5*2</f>
        <v>0</v>
      </c>
      <c r="AE5" s="15">
        <f>COUNTIF(D5:I5,"=300")</f>
        <v>0</v>
      </c>
      <c r="AF5" s="15">
        <f>AE5*6</f>
        <v>0</v>
      </c>
      <c r="AG5" s="15">
        <f aca="true" t="shared" si="4" ref="AG5:AG41">M5*2</f>
        <v>0</v>
      </c>
      <c r="AH5" s="15">
        <f aca="true" t="shared" si="5" ref="AH5:AH41">N5*3</f>
        <v>0</v>
      </c>
      <c r="AI5" s="15">
        <f aca="true" t="shared" si="6" ref="AI5:AI41">O5*4</f>
        <v>0</v>
      </c>
      <c r="AJ5" s="15">
        <f aca="true" t="shared" si="7" ref="AJ5:AJ41">P5*1</f>
        <v>0</v>
      </c>
      <c r="AK5" s="15"/>
      <c r="AL5" s="15"/>
      <c r="AM5" s="15"/>
      <c r="AN5" s="15"/>
      <c r="AO5" s="15"/>
      <c r="AP5" s="15"/>
      <c r="AQ5" s="15"/>
    </row>
    <row r="6" spans="1:43" ht="12.75">
      <c r="A6" s="108"/>
      <c r="B6" s="29">
        <v>3</v>
      </c>
      <c r="C6" s="17" t="str">
        <f>jmena!A4</f>
        <v>Jitka Bacíková</v>
      </c>
      <c r="D6" s="14"/>
      <c r="E6" s="14"/>
      <c r="F6" s="14"/>
      <c r="G6" s="14"/>
      <c r="H6" s="14"/>
      <c r="I6" s="14"/>
      <c r="J6" s="30">
        <f>SUM(D6:I6)</f>
        <v>0</v>
      </c>
      <c r="K6" s="31" t="e">
        <f>AVERAGE(D6:I6)</f>
        <v>#DIV/0!</v>
      </c>
      <c r="L6" s="29">
        <f>RANK(J6,$J$4:$J$41,0)</f>
        <v>1</v>
      </c>
      <c r="M6" s="47">
        <v>0</v>
      </c>
      <c r="N6" s="47">
        <v>0</v>
      </c>
      <c r="O6" s="47">
        <v>0</v>
      </c>
      <c r="P6" s="47">
        <v>0</v>
      </c>
      <c r="Q6" s="8">
        <f t="shared" si="0"/>
        <v>0</v>
      </c>
      <c r="R6" s="9">
        <f>RANK(Q6,Q4:Q41,0)</f>
        <v>1</v>
      </c>
      <c r="S6" s="41" t="str">
        <f>RIGHT(C6,3)</f>
        <v>ová</v>
      </c>
      <c r="T6" s="15">
        <f>IF(OR(S6="ová",S6="ská",C6="romana fischer"),4,3)</f>
        <v>4</v>
      </c>
      <c r="U6" s="15">
        <f>IF(L6=1,1,IF(L6=2,2,IF(L6=3,3,IF(L6=4,4,IF(L6=5,5,IF(L6=6,6,IF(L6=7,7,IF(L6=8,8,0))))))))</f>
        <v>1</v>
      </c>
      <c r="V6" s="43">
        <f t="shared" si="1"/>
        <v>15</v>
      </c>
      <c r="W6" s="15">
        <f>IF(L6=9,9,IF(L6=10,10,IF(L6=11,11,IF(L6=12,12,IF(L6=13,13,IF(L6=14,14,IF(L6=15,15,IF(L6=16,16,0))))))))</f>
        <v>0</v>
      </c>
      <c r="X6" s="15">
        <f t="shared" si="2"/>
        <v>0</v>
      </c>
      <c r="Y6" s="15">
        <f>IF(L6=17,17,IF(L6=18,18,IF(L6=19,19,IF(L6=20,20,IF(L6=21,21,IF(L6=22,22,IF(L6=23,23,IF(L6=24,24,0))))))))</f>
        <v>0</v>
      </c>
      <c r="Z6" s="15">
        <f t="shared" si="3"/>
        <v>0</v>
      </c>
      <c r="AA6" s="15">
        <f>COUNTIF(D6:I6,"&gt;=200")</f>
        <v>0</v>
      </c>
      <c r="AB6" s="15">
        <f>AA6*2</f>
        <v>0</v>
      </c>
      <c r="AC6" s="15">
        <f>COUNTIF(D6:I6,"&gt;=250")</f>
        <v>0</v>
      </c>
      <c r="AD6" s="15">
        <f>AC6*2</f>
        <v>0</v>
      </c>
      <c r="AE6" s="15">
        <f>COUNTIF(D6:I6,"=300")</f>
        <v>0</v>
      </c>
      <c r="AF6" s="15">
        <f>AE6*6</f>
        <v>0</v>
      </c>
      <c r="AG6" s="15">
        <f t="shared" si="4"/>
        <v>0</v>
      </c>
      <c r="AH6" s="15">
        <f t="shared" si="5"/>
        <v>0</v>
      </c>
      <c r="AI6" s="15">
        <f t="shared" si="6"/>
        <v>0</v>
      </c>
      <c r="AJ6" s="15">
        <f t="shared" si="7"/>
        <v>0</v>
      </c>
      <c r="AK6" s="15"/>
      <c r="AL6" s="15"/>
      <c r="AM6" s="15"/>
      <c r="AN6" s="15"/>
      <c r="AO6" s="15"/>
      <c r="AP6" s="15"/>
      <c r="AQ6" s="15"/>
    </row>
    <row r="7" spans="1:43" ht="13.5" thickBot="1">
      <c r="A7" s="107" t="s">
        <v>95</v>
      </c>
      <c r="B7" s="107"/>
      <c r="C7" s="107"/>
      <c r="D7" s="32">
        <f aca="true" t="shared" si="8" ref="D7:I7">SUM(D4:D6)</f>
        <v>0</v>
      </c>
      <c r="E7" s="32">
        <f t="shared" si="8"/>
        <v>0</v>
      </c>
      <c r="F7" s="32">
        <f t="shared" si="8"/>
        <v>0</v>
      </c>
      <c r="G7" s="32">
        <f t="shared" si="8"/>
        <v>0</v>
      </c>
      <c r="H7" s="32">
        <f t="shared" si="8"/>
        <v>0</v>
      </c>
      <c r="I7" s="32">
        <f t="shared" si="8"/>
        <v>0</v>
      </c>
      <c r="J7" s="33" t="str">
        <f>IF(SUM(J4:J6)&lt;&gt;SUM(D7:I7),"chyba vzorců","vzorce OK")</f>
        <v>vzorce OK</v>
      </c>
      <c r="K7" s="34"/>
      <c r="L7" s="44"/>
      <c r="M7" s="48"/>
      <c r="N7" s="48"/>
      <c r="O7" s="48"/>
      <c r="P7" s="14"/>
      <c r="Q7" s="8"/>
      <c r="R7" s="9"/>
      <c r="S7" s="41"/>
      <c r="T7" s="15"/>
      <c r="U7" s="15"/>
      <c r="V7" s="43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>
        <f t="shared" si="4"/>
        <v>0</v>
      </c>
      <c r="AH7" s="15">
        <f t="shared" si="5"/>
        <v>0</v>
      </c>
      <c r="AI7" s="15">
        <f t="shared" si="6"/>
        <v>0</v>
      </c>
      <c r="AJ7" s="15">
        <f t="shared" si="7"/>
        <v>0</v>
      </c>
      <c r="AK7" s="15"/>
      <c r="AL7" s="15"/>
      <c r="AM7" s="15"/>
      <c r="AN7" s="15"/>
      <c r="AO7" s="15"/>
      <c r="AP7" s="15"/>
      <c r="AQ7" s="15"/>
    </row>
    <row r="8" spans="1:43" ht="13.5" thickBot="1">
      <c r="A8" s="23" t="s">
        <v>13</v>
      </c>
      <c r="B8" s="24" t="s">
        <v>14</v>
      </c>
      <c r="C8" s="25" t="s">
        <v>94</v>
      </c>
      <c r="D8" s="25" t="s">
        <v>15</v>
      </c>
      <c r="E8" s="25" t="s">
        <v>16</v>
      </c>
      <c r="F8" s="25" t="s">
        <v>17</v>
      </c>
      <c r="G8" s="25" t="s">
        <v>18</v>
      </c>
      <c r="H8" s="25" t="s">
        <v>19</v>
      </c>
      <c r="I8" s="25" t="s">
        <v>20</v>
      </c>
      <c r="J8" s="26" t="s">
        <v>21</v>
      </c>
      <c r="K8" s="27" t="s">
        <v>22</v>
      </c>
      <c r="L8" s="26" t="s">
        <v>14</v>
      </c>
      <c r="M8" s="48"/>
      <c r="N8" s="48"/>
      <c r="O8" s="48"/>
      <c r="P8" s="14"/>
      <c r="Q8" s="8"/>
      <c r="R8" s="9"/>
      <c r="S8" s="41"/>
      <c r="T8" s="15"/>
      <c r="U8" s="15"/>
      <c r="V8" s="43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>
        <f t="shared" si="4"/>
        <v>0</v>
      </c>
      <c r="AH8" s="15">
        <f t="shared" si="5"/>
        <v>0</v>
      </c>
      <c r="AI8" s="15">
        <f t="shared" si="6"/>
        <v>0</v>
      </c>
      <c r="AJ8" s="15">
        <f t="shared" si="7"/>
        <v>0</v>
      </c>
      <c r="AK8" s="15"/>
      <c r="AL8" s="15"/>
      <c r="AM8" s="15"/>
      <c r="AN8" s="15"/>
      <c r="AO8" s="15"/>
      <c r="AP8" s="15"/>
      <c r="AQ8" s="15"/>
    </row>
    <row r="9" spans="1:43" ht="13.5" thickTop="1">
      <c r="A9" s="106">
        <v>2</v>
      </c>
      <c r="B9" s="36">
        <v>1</v>
      </c>
      <c r="C9" s="13" t="str">
        <f>jmena!A5</f>
        <v>Vlastík Chládek</v>
      </c>
      <c r="D9" s="14"/>
      <c r="E9" s="14"/>
      <c r="F9" s="14"/>
      <c r="G9" s="14"/>
      <c r="H9" s="14"/>
      <c r="I9" s="14"/>
      <c r="J9" s="30">
        <f>SUM(D9:I9)</f>
        <v>0</v>
      </c>
      <c r="K9" s="31" t="e">
        <f>AVERAGE(D9:I9)</f>
        <v>#DIV/0!</v>
      </c>
      <c r="L9" s="29">
        <f>RANK(J9,$J$4:$J$41,0)</f>
        <v>1</v>
      </c>
      <c r="M9" s="47">
        <v>0</v>
      </c>
      <c r="N9" s="47">
        <v>0</v>
      </c>
      <c r="O9" s="47">
        <v>0</v>
      </c>
      <c r="P9" s="47">
        <v>0</v>
      </c>
      <c r="Q9" s="8">
        <f t="shared" si="0"/>
        <v>0</v>
      </c>
      <c r="R9" s="9">
        <f>RANK(Q9,Q4:Q41,0)</f>
        <v>1</v>
      </c>
      <c r="S9" s="41" t="str">
        <f>RIGHT(C9,3)</f>
        <v>dek</v>
      </c>
      <c r="T9" s="15">
        <f>IF(OR(S9="ová",S9="ská",C9="romana fischer"),4,3)</f>
        <v>3</v>
      </c>
      <c r="U9" s="15">
        <f>IF(L9=1,1,IF(L9=2,2,IF(L9=3,3,IF(L9=4,4,IF(L9=5,5,IF(L9=6,6,IF(L9=7,7,IF(L9=8,8,0))))))))</f>
        <v>1</v>
      </c>
      <c r="V9" s="43">
        <f t="shared" si="1"/>
        <v>15</v>
      </c>
      <c r="W9" s="15">
        <f>IF(L9=9,9,IF(L9=10,10,IF(L9=11,11,IF(L9=12,12,IF(L9=13,13,IF(L9=14,14,IF(L9=15,15,IF(L9=16,16,0))))))))</f>
        <v>0</v>
      </c>
      <c r="X9" s="15">
        <f t="shared" si="2"/>
        <v>0</v>
      </c>
      <c r="Y9" s="15">
        <f>IF(L9=17,17,IF(L9=18,18,IF(L9=19,19,IF(L9=20,20,IF(L9=21,21,IF(L9=22,22,IF(L9=23,23,IF(L9=24,24,0))))))))</f>
        <v>0</v>
      </c>
      <c r="Z9" s="15">
        <f t="shared" si="3"/>
        <v>0</v>
      </c>
      <c r="AA9" s="15">
        <f>COUNTIF(D9:I9,"&gt;=200")</f>
        <v>0</v>
      </c>
      <c r="AB9" s="15">
        <f>AA9*2</f>
        <v>0</v>
      </c>
      <c r="AC9" s="15">
        <f>COUNTIF(D9:I9,"&gt;=250")</f>
        <v>0</v>
      </c>
      <c r="AD9" s="15">
        <f>AC9*2</f>
        <v>0</v>
      </c>
      <c r="AE9" s="15">
        <f>COUNTIF(D9:I9,"=300")</f>
        <v>0</v>
      </c>
      <c r="AF9" s="15">
        <f>AE9*6</f>
        <v>0</v>
      </c>
      <c r="AG9" s="15">
        <f t="shared" si="4"/>
        <v>0</v>
      </c>
      <c r="AH9" s="15">
        <f t="shared" si="5"/>
        <v>0</v>
      </c>
      <c r="AI9" s="15">
        <f t="shared" si="6"/>
        <v>0</v>
      </c>
      <c r="AJ9" s="15">
        <f t="shared" si="7"/>
        <v>0</v>
      </c>
      <c r="AK9" s="15"/>
      <c r="AL9" s="15"/>
      <c r="AM9" s="15"/>
      <c r="AN9" s="15"/>
      <c r="AO9" s="15"/>
      <c r="AP9" s="15"/>
      <c r="AQ9" s="15"/>
    </row>
    <row r="10" spans="1:43" ht="12.75">
      <c r="A10" s="106"/>
      <c r="B10" s="29">
        <v>2</v>
      </c>
      <c r="C10" s="17" t="str">
        <f>jmena!A6</f>
        <v>Filip Korčák</v>
      </c>
      <c r="D10" s="14"/>
      <c r="E10" s="14"/>
      <c r="F10" s="14"/>
      <c r="G10" s="14"/>
      <c r="H10" s="14"/>
      <c r="I10" s="14"/>
      <c r="J10" s="30">
        <f>SUM(D10:I10)</f>
        <v>0</v>
      </c>
      <c r="K10" s="31" t="e">
        <f>AVERAGE(D10:I10)</f>
        <v>#DIV/0!</v>
      </c>
      <c r="L10" s="29">
        <f>RANK(J10,$J$4:$J$41,0)</f>
        <v>1</v>
      </c>
      <c r="M10" s="47">
        <v>0</v>
      </c>
      <c r="N10" s="47">
        <v>0</v>
      </c>
      <c r="O10" s="47">
        <v>0</v>
      </c>
      <c r="P10" s="47">
        <v>0</v>
      </c>
      <c r="Q10" s="8">
        <f t="shared" si="0"/>
        <v>0</v>
      </c>
      <c r="R10" s="9">
        <f>RANK(Q10,Q4:Q41,0)</f>
        <v>1</v>
      </c>
      <c r="S10" s="41" t="str">
        <f>RIGHT(C10,3)</f>
        <v>čák</v>
      </c>
      <c r="T10" s="15">
        <f>IF(OR(S10="ová",S10="ská",C10="romana fischer"),4,3)</f>
        <v>3</v>
      </c>
      <c r="U10" s="15">
        <f>IF(L10=1,1,IF(L10=2,2,IF(L10=3,3,IF(L10=4,4,IF(L10=5,5,IF(L10=6,6,IF(L10=7,7,IF(L10=8,8,0))))))))</f>
        <v>1</v>
      </c>
      <c r="V10" s="43">
        <f t="shared" si="1"/>
        <v>15</v>
      </c>
      <c r="W10" s="15">
        <f>IF(L10=9,9,IF(L10=10,10,IF(L10=11,11,IF(L10=12,12,IF(L10=13,13,IF(L10=14,14,IF(L10=15,15,IF(L10=16,16,0))))))))</f>
        <v>0</v>
      </c>
      <c r="X10" s="15">
        <f t="shared" si="2"/>
        <v>0</v>
      </c>
      <c r="Y10" s="15">
        <f>IF(L10=17,17,IF(L10=18,18,IF(L10=19,19,IF(L10=20,20,IF(L10=21,21,IF(L10=22,22,IF(L10=23,23,IF(L10=24,24,0))))))))</f>
        <v>0</v>
      </c>
      <c r="Z10" s="15">
        <f t="shared" si="3"/>
        <v>0</v>
      </c>
      <c r="AA10" s="15">
        <f>COUNTIF(D10:I10,"&gt;=200")</f>
        <v>0</v>
      </c>
      <c r="AB10" s="15">
        <f>AA10*2</f>
        <v>0</v>
      </c>
      <c r="AC10" s="15">
        <f>COUNTIF(D10:I10,"&gt;=250")</f>
        <v>0</v>
      </c>
      <c r="AD10" s="15">
        <f>AC10*2</f>
        <v>0</v>
      </c>
      <c r="AE10" s="15">
        <f>COUNTIF(D10:I10,"=300")</f>
        <v>0</v>
      </c>
      <c r="AF10" s="15">
        <f>AE10*6</f>
        <v>0</v>
      </c>
      <c r="AG10" s="15">
        <f t="shared" si="4"/>
        <v>0</v>
      </c>
      <c r="AH10" s="15">
        <f t="shared" si="5"/>
        <v>0</v>
      </c>
      <c r="AI10" s="15">
        <f t="shared" si="6"/>
        <v>0</v>
      </c>
      <c r="AJ10" s="15">
        <f t="shared" si="7"/>
        <v>0</v>
      </c>
      <c r="AK10" s="15"/>
      <c r="AL10" s="15"/>
      <c r="AM10" s="15"/>
      <c r="AN10" s="15"/>
      <c r="AO10" s="15"/>
      <c r="AP10" s="15"/>
      <c r="AQ10" s="15"/>
    </row>
    <row r="11" spans="1:43" ht="12.75">
      <c r="A11" s="106"/>
      <c r="B11" s="29">
        <v>3</v>
      </c>
      <c r="C11" s="17" t="str">
        <f>jmena!A7</f>
        <v>Jiří Bednář</v>
      </c>
      <c r="D11" s="14"/>
      <c r="E11" s="14"/>
      <c r="F11" s="50"/>
      <c r="G11" s="14"/>
      <c r="H11" s="14"/>
      <c r="I11" s="14"/>
      <c r="J11" s="30">
        <f>SUM(D11:I11)</f>
        <v>0</v>
      </c>
      <c r="K11" s="31" t="e">
        <f>AVERAGE(D11:I11)</f>
        <v>#DIV/0!</v>
      </c>
      <c r="L11" s="29">
        <f>RANK(J11,$J$4:$J$41,0)</f>
        <v>1</v>
      </c>
      <c r="M11" s="47">
        <v>0</v>
      </c>
      <c r="N11" s="47">
        <v>0</v>
      </c>
      <c r="O11" s="47">
        <v>0</v>
      </c>
      <c r="P11" s="47">
        <v>0</v>
      </c>
      <c r="Q11" s="8">
        <f t="shared" si="0"/>
        <v>0</v>
      </c>
      <c r="R11" s="9">
        <f>RANK(Q11,Q4:Q41,0)</f>
        <v>1</v>
      </c>
      <c r="S11" s="41" t="str">
        <f>RIGHT(C11,3)</f>
        <v>nář</v>
      </c>
      <c r="T11" s="15">
        <f>IF(OR(S11="ová",S11="ská",C11="romana fischer"),4,3)</f>
        <v>3</v>
      </c>
      <c r="U11" s="15">
        <f>IF(L11=1,1,IF(L11=2,2,IF(L11=3,3,IF(L11=4,4,IF(L11=5,5,IF(L11=6,6,IF(L11=7,7,IF(L11=8,8,0))))))))</f>
        <v>1</v>
      </c>
      <c r="V11" s="43">
        <f t="shared" si="1"/>
        <v>15</v>
      </c>
      <c r="W11" s="15">
        <f>IF(L11=9,9,IF(L11=10,10,IF(L11=11,11,IF(L11=12,12,IF(L11=13,13,IF(L11=14,14,IF(L11=15,15,IF(L11=16,16,0))))))))</f>
        <v>0</v>
      </c>
      <c r="X11" s="15">
        <f t="shared" si="2"/>
        <v>0</v>
      </c>
      <c r="Y11" s="15">
        <f>IF(L11=17,17,IF(L11=18,18,IF(L11=19,19,IF(L11=20,20,IF(L11=21,21,IF(L11=22,22,IF(L11=23,23,IF(L11=24,24,0))))))))</f>
        <v>0</v>
      </c>
      <c r="Z11" s="15">
        <f t="shared" si="3"/>
        <v>0</v>
      </c>
      <c r="AA11" s="15">
        <f>COUNTIF(D11:I11,"&gt;=200")</f>
        <v>0</v>
      </c>
      <c r="AB11" s="15">
        <f>AA11*2</f>
        <v>0</v>
      </c>
      <c r="AC11" s="15">
        <f>COUNTIF(D11:I11,"&gt;=250")</f>
        <v>0</v>
      </c>
      <c r="AD11" s="15">
        <f>AC11*2</f>
        <v>0</v>
      </c>
      <c r="AE11" s="15">
        <f>COUNTIF(D11:I11,"=300")</f>
        <v>0</v>
      </c>
      <c r="AF11" s="15">
        <f>AE11*6</f>
        <v>0</v>
      </c>
      <c r="AG11" s="15">
        <f t="shared" si="4"/>
        <v>0</v>
      </c>
      <c r="AH11" s="15">
        <f t="shared" si="5"/>
        <v>0</v>
      </c>
      <c r="AI11" s="15">
        <f t="shared" si="6"/>
        <v>0</v>
      </c>
      <c r="AJ11" s="15">
        <f t="shared" si="7"/>
        <v>0</v>
      </c>
      <c r="AK11" s="15"/>
      <c r="AL11" s="15"/>
      <c r="AM11" s="15"/>
      <c r="AN11" s="15"/>
      <c r="AO11" s="15"/>
      <c r="AP11" s="15"/>
      <c r="AQ11" s="15"/>
    </row>
    <row r="12" spans="1:43" ht="13.5" thickBot="1">
      <c r="A12" s="107" t="s">
        <v>95</v>
      </c>
      <c r="B12" s="107"/>
      <c r="C12" s="107"/>
      <c r="D12" s="32">
        <f aca="true" t="shared" si="9" ref="D12:I12">SUM(D9:D11)</f>
        <v>0</v>
      </c>
      <c r="E12" s="32">
        <f t="shared" si="9"/>
        <v>0</v>
      </c>
      <c r="F12" s="32">
        <f t="shared" si="9"/>
        <v>0</v>
      </c>
      <c r="G12" s="32">
        <f t="shared" si="9"/>
        <v>0</v>
      </c>
      <c r="H12" s="32">
        <f t="shared" si="9"/>
        <v>0</v>
      </c>
      <c r="I12" s="32">
        <f t="shared" si="9"/>
        <v>0</v>
      </c>
      <c r="J12" s="33" t="str">
        <f>IF(SUM(J9:J11)&lt;&gt;SUM(D12:I12),"chyba vzorců","vzorce OK")</f>
        <v>vzorce OK</v>
      </c>
      <c r="K12" s="34"/>
      <c r="L12" s="44"/>
      <c r="M12" s="48"/>
      <c r="N12" s="48"/>
      <c r="O12" s="48"/>
      <c r="P12" s="14"/>
      <c r="Q12" s="8"/>
      <c r="R12" s="9"/>
      <c r="S12" s="41"/>
      <c r="T12" s="15"/>
      <c r="U12" s="15"/>
      <c r="V12" s="43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>
        <f t="shared" si="4"/>
        <v>0</v>
      </c>
      <c r="AH12" s="15">
        <f t="shared" si="5"/>
        <v>0</v>
      </c>
      <c r="AI12" s="15">
        <f t="shared" si="6"/>
        <v>0</v>
      </c>
      <c r="AJ12" s="15">
        <f t="shared" si="7"/>
        <v>0</v>
      </c>
      <c r="AK12" s="15"/>
      <c r="AL12" s="15"/>
      <c r="AM12" s="15"/>
      <c r="AN12" s="15"/>
      <c r="AO12" s="15"/>
      <c r="AP12" s="15"/>
      <c r="AQ12" s="15"/>
    </row>
    <row r="13" spans="1:43" ht="13.5" thickBot="1">
      <c r="A13" s="23" t="s">
        <v>13</v>
      </c>
      <c r="B13" s="24" t="s">
        <v>14</v>
      </c>
      <c r="C13" s="25" t="s">
        <v>94</v>
      </c>
      <c r="D13" s="25" t="s">
        <v>15</v>
      </c>
      <c r="E13" s="25" t="s">
        <v>16</v>
      </c>
      <c r="F13" s="25" t="s">
        <v>17</v>
      </c>
      <c r="G13" s="25" t="s">
        <v>18</v>
      </c>
      <c r="H13" s="25" t="s">
        <v>19</v>
      </c>
      <c r="I13" s="25" t="s">
        <v>20</v>
      </c>
      <c r="J13" s="26" t="s">
        <v>21</v>
      </c>
      <c r="K13" s="27" t="s">
        <v>22</v>
      </c>
      <c r="L13" s="26" t="s">
        <v>14</v>
      </c>
      <c r="M13" s="48"/>
      <c r="N13" s="48"/>
      <c r="O13" s="48"/>
      <c r="P13" s="14"/>
      <c r="Q13" s="8"/>
      <c r="R13" s="9"/>
      <c r="S13" s="41"/>
      <c r="T13" s="15"/>
      <c r="U13" s="15"/>
      <c r="V13" s="43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>
        <f t="shared" si="4"/>
        <v>0</v>
      </c>
      <c r="AH13" s="15">
        <f t="shared" si="5"/>
        <v>0</v>
      </c>
      <c r="AI13" s="15">
        <f t="shared" si="6"/>
        <v>0</v>
      </c>
      <c r="AJ13" s="15">
        <f t="shared" si="7"/>
        <v>0</v>
      </c>
      <c r="AK13" s="15"/>
      <c r="AL13" s="15"/>
      <c r="AM13" s="15"/>
      <c r="AN13" s="15"/>
      <c r="AO13" s="15"/>
      <c r="AP13" s="15"/>
      <c r="AQ13" s="15"/>
    </row>
    <row r="14" spans="1:43" ht="13.5" thickTop="1">
      <c r="A14" s="108">
        <v>3</v>
      </c>
      <c r="B14" s="28">
        <v>1</v>
      </c>
      <c r="C14" s="13" t="str">
        <f>jmena!A8</f>
        <v>Martina Valíčková</v>
      </c>
      <c r="D14" s="14"/>
      <c r="E14" s="14"/>
      <c r="F14" s="14"/>
      <c r="G14" s="14"/>
      <c r="H14" s="14"/>
      <c r="I14" s="14"/>
      <c r="J14" s="30">
        <f>SUM(D14:I14)</f>
        <v>0</v>
      </c>
      <c r="K14" s="31" t="e">
        <f>AVERAGE(D14:I14)</f>
        <v>#DIV/0!</v>
      </c>
      <c r="L14" s="29">
        <f>RANK(J14,$J$4:$J$41,0)</f>
        <v>1</v>
      </c>
      <c r="M14" s="47">
        <v>0</v>
      </c>
      <c r="N14" s="47">
        <v>0</v>
      </c>
      <c r="O14" s="47">
        <v>0</v>
      </c>
      <c r="P14" s="47">
        <v>0</v>
      </c>
      <c r="Q14" s="8">
        <f t="shared" si="0"/>
        <v>0</v>
      </c>
      <c r="R14" s="9">
        <f>RANK(Q14,Q4:Q41,0)</f>
        <v>1</v>
      </c>
      <c r="S14" s="41" t="str">
        <f>RIGHT(C14,3)</f>
        <v>ová</v>
      </c>
      <c r="T14" s="15">
        <f>IF(OR(S14="ová",S14="ská",C14="romana fischer"),4,3)</f>
        <v>4</v>
      </c>
      <c r="U14" s="15">
        <f>IF(L14=1,1,IF(L14=2,2,IF(L14=3,3,IF(L14=4,4,IF(L14=5,5,IF(L14=6,6,IF(L14=7,7,IF(L14=8,8,0))))))))</f>
        <v>1</v>
      </c>
      <c r="V14" s="43">
        <f t="shared" si="1"/>
        <v>15</v>
      </c>
      <c r="W14" s="15">
        <f>IF(L14=9,9,IF(L14=10,10,IF(L14=11,11,IF(L14=12,12,IF(L14=13,13,IF(L14=14,14,IF(L14=15,15,IF(L14=16,16,0))))))))</f>
        <v>0</v>
      </c>
      <c r="X14" s="15">
        <f t="shared" si="2"/>
        <v>0</v>
      </c>
      <c r="Y14" s="15">
        <f>IF(L14=17,17,IF(L14=18,18,IF(L14=19,19,IF(L14=20,20,IF(L14=21,21,IF(L14=22,22,IF(L14=23,23,IF(L14=24,24,0))))))))</f>
        <v>0</v>
      </c>
      <c r="Z14" s="15">
        <f t="shared" si="3"/>
        <v>0</v>
      </c>
      <c r="AA14" s="15">
        <f>COUNTIF(D14:I14,"&gt;=200")</f>
        <v>0</v>
      </c>
      <c r="AB14" s="15">
        <f>AA14*2</f>
        <v>0</v>
      </c>
      <c r="AC14" s="15">
        <f>COUNTIF(D14:I14,"&gt;=250")</f>
        <v>0</v>
      </c>
      <c r="AD14" s="15">
        <f>AC14*2</f>
        <v>0</v>
      </c>
      <c r="AE14" s="15">
        <f>COUNTIF(D14:I14,"=300")</f>
        <v>0</v>
      </c>
      <c r="AF14" s="15">
        <f>AE14*6</f>
        <v>0</v>
      </c>
      <c r="AG14" s="15">
        <f t="shared" si="4"/>
        <v>0</v>
      </c>
      <c r="AH14" s="15">
        <f t="shared" si="5"/>
        <v>0</v>
      </c>
      <c r="AI14" s="15">
        <f t="shared" si="6"/>
        <v>0</v>
      </c>
      <c r="AJ14" s="15">
        <f t="shared" si="7"/>
        <v>0</v>
      </c>
      <c r="AK14" s="15"/>
      <c r="AL14" s="15"/>
      <c r="AM14" s="15"/>
      <c r="AN14" s="15"/>
      <c r="AO14" s="15"/>
      <c r="AP14" s="15"/>
      <c r="AQ14" s="15"/>
    </row>
    <row r="15" spans="1:43" ht="12.75">
      <c r="A15" s="108"/>
      <c r="B15" s="29">
        <v>2</v>
      </c>
      <c r="C15" s="17" t="str">
        <f>jmena!A9</f>
        <v>Dana Bušová</v>
      </c>
      <c r="D15" s="14"/>
      <c r="E15" s="14"/>
      <c r="F15" s="14"/>
      <c r="G15" s="14"/>
      <c r="H15" s="14"/>
      <c r="I15" s="14"/>
      <c r="J15" s="30">
        <f>SUM(D15:I15)</f>
        <v>0</v>
      </c>
      <c r="K15" s="31" t="e">
        <f>AVERAGE(D15:I15)</f>
        <v>#DIV/0!</v>
      </c>
      <c r="L15" s="29">
        <f>RANK(J15,$J$4:$J$41,0)</f>
        <v>1</v>
      </c>
      <c r="M15" s="47">
        <v>0</v>
      </c>
      <c r="N15" s="47">
        <v>0</v>
      </c>
      <c r="O15" s="47">
        <v>0</v>
      </c>
      <c r="P15" s="47">
        <v>0</v>
      </c>
      <c r="Q15" s="8">
        <f t="shared" si="0"/>
        <v>0</v>
      </c>
      <c r="R15" s="9">
        <f>RANK(Q15,Q4:Q41,0)</f>
        <v>1</v>
      </c>
      <c r="S15" s="41" t="str">
        <f>RIGHT(C15,3)</f>
        <v>ová</v>
      </c>
      <c r="T15" s="15">
        <f>IF(OR(S15="ová",S15="ská",C15="romana fischer"),4,3)</f>
        <v>4</v>
      </c>
      <c r="U15" s="15">
        <f>IF(L15=1,1,IF(L15=2,2,IF(L15=3,3,IF(L15=4,4,IF(L15=5,5,IF(L15=6,6,IF(L15=7,7,IF(L15=8,8,0))))))))</f>
        <v>1</v>
      </c>
      <c r="V15" s="43">
        <f t="shared" si="1"/>
        <v>15</v>
      </c>
      <c r="W15" s="15">
        <f>IF(L15=9,9,IF(L15=10,10,IF(L15=11,11,IF(L15=12,12,IF(L15=13,13,IF(L15=14,14,IF(L15=15,15,IF(L15=16,16,0))))))))</f>
        <v>0</v>
      </c>
      <c r="X15" s="15">
        <f t="shared" si="2"/>
        <v>0</v>
      </c>
      <c r="Y15" s="15">
        <f>IF(L15=17,17,IF(L15=18,18,IF(L15=19,19,IF(L15=20,20,IF(L15=21,21,IF(L15=22,22,IF(L15=23,23,IF(L15=24,24,0))))))))</f>
        <v>0</v>
      </c>
      <c r="Z15" s="15">
        <f t="shared" si="3"/>
        <v>0</v>
      </c>
      <c r="AA15" s="15">
        <f>COUNTIF(D15:I15,"&gt;=200")</f>
        <v>0</v>
      </c>
      <c r="AB15" s="15">
        <f>AA15*2</f>
        <v>0</v>
      </c>
      <c r="AC15" s="15">
        <f>COUNTIF(D15:I15,"&gt;=250")</f>
        <v>0</v>
      </c>
      <c r="AD15" s="15">
        <f>AC15*2</f>
        <v>0</v>
      </c>
      <c r="AE15" s="15">
        <f>COUNTIF(D15:I15,"=300")</f>
        <v>0</v>
      </c>
      <c r="AF15" s="15">
        <f>AE15*6</f>
        <v>0</v>
      </c>
      <c r="AG15" s="15">
        <f t="shared" si="4"/>
        <v>0</v>
      </c>
      <c r="AH15" s="15">
        <f t="shared" si="5"/>
        <v>0</v>
      </c>
      <c r="AI15" s="15">
        <f t="shared" si="6"/>
        <v>0</v>
      </c>
      <c r="AJ15" s="15">
        <f t="shared" si="7"/>
        <v>0</v>
      </c>
      <c r="AK15" s="15"/>
      <c r="AL15" s="15"/>
      <c r="AM15" s="15"/>
      <c r="AN15" s="15"/>
      <c r="AO15" s="15"/>
      <c r="AP15" s="15"/>
      <c r="AQ15" s="15"/>
    </row>
    <row r="16" spans="1:43" ht="12.75">
      <c r="A16" s="108"/>
      <c r="B16" s="29">
        <v>3</v>
      </c>
      <c r="C16" s="17" t="str">
        <f>jmena!A10</f>
        <v>Marek Novotný</v>
      </c>
      <c r="D16" s="14"/>
      <c r="E16" s="14"/>
      <c r="F16" s="14"/>
      <c r="G16" s="14"/>
      <c r="H16" s="14"/>
      <c r="I16" s="14"/>
      <c r="J16" s="30">
        <f>SUM(D16:I16)</f>
        <v>0</v>
      </c>
      <c r="K16" s="31" t="e">
        <f>AVERAGE(D16:I16)</f>
        <v>#DIV/0!</v>
      </c>
      <c r="L16" s="29">
        <f>RANK(J16,$J$4:$J$41,0)</f>
        <v>1</v>
      </c>
      <c r="M16" s="47">
        <v>0</v>
      </c>
      <c r="N16" s="47">
        <v>0</v>
      </c>
      <c r="O16" s="47">
        <v>0</v>
      </c>
      <c r="P16" s="47">
        <v>0</v>
      </c>
      <c r="Q16" s="8">
        <f t="shared" si="0"/>
        <v>0</v>
      </c>
      <c r="R16" s="9">
        <f>RANK(Q16,Q4:Q41,0)</f>
        <v>1</v>
      </c>
      <c r="S16" s="41" t="str">
        <f>RIGHT(C16,3)</f>
        <v>tný</v>
      </c>
      <c r="T16" s="15">
        <f>IF(OR(S16="ová",S16="ská",C16="romana fischer"),4,3)</f>
        <v>3</v>
      </c>
      <c r="U16" s="15">
        <f>IF(L16=1,1,IF(L16=2,2,IF(L16=3,3,IF(L16=4,4,IF(L16=5,5,IF(L16=6,6,IF(L16=7,7,IF(L16=8,8,0))))))))</f>
        <v>1</v>
      </c>
      <c r="V16" s="43">
        <f t="shared" si="1"/>
        <v>15</v>
      </c>
      <c r="W16" s="15">
        <f>IF(L16=9,9,IF(L16=10,10,IF(L16=11,11,IF(L16=12,12,IF(L16=13,13,IF(L16=14,14,IF(L16=15,15,IF(L16=16,16,0))))))))</f>
        <v>0</v>
      </c>
      <c r="X16" s="15">
        <f t="shared" si="2"/>
        <v>0</v>
      </c>
      <c r="Y16" s="15">
        <f>IF(L16=17,17,IF(L16=18,18,IF(L16=19,19,IF(L16=20,20,IF(L16=21,21,IF(L16=22,22,IF(L16=23,23,IF(L16=24,24,0))))))))</f>
        <v>0</v>
      </c>
      <c r="Z16" s="15">
        <f t="shared" si="3"/>
        <v>0</v>
      </c>
      <c r="AA16" s="15">
        <f>COUNTIF(D16:I16,"&gt;=200")</f>
        <v>0</v>
      </c>
      <c r="AB16" s="15">
        <f>AA16*2</f>
        <v>0</v>
      </c>
      <c r="AC16" s="15">
        <f>COUNTIF(D16:I16,"&gt;=250")</f>
        <v>0</v>
      </c>
      <c r="AD16" s="15">
        <f>AC16*2</f>
        <v>0</v>
      </c>
      <c r="AE16" s="15">
        <f>COUNTIF(D16:I16,"=300")</f>
        <v>0</v>
      </c>
      <c r="AF16" s="15">
        <f>AE16*6</f>
        <v>0</v>
      </c>
      <c r="AG16" s="15">
        <f t="shared" si="4"/>
        <v>0</v>
      </c>
      <c r="AH16" s="15">
        <f t="shared" si="5"/>
        <v>0</v>
      </c>
      <c r="AI16" s="15">
        <f t="shared" si="6"/>
        <v>0</v>
      </c>
      <c r="AJ16" s="15">
        <f t="shared" si="7"/>
        <v>0</v>
      </c>
      <c r="AK16" s="15"/>
      <c r="AL16" s="15"/>
      <c r="AM16" s="15"/>
      <c r="AN16" s="15"/>
      <c r="AO16" s="15"/>
      <c r="AP16" s="15"/>
      <c r="AQ16" s="15"/>
    </row>
    <row r="17" spans="1:43" ht="13.5" thickBot="1">
      <c r="A17" s="107" t="s">
        <v>95</v>
      </c>
      <c r="B17" s="107"/>
      <c r="C17" s="107"/>
      <c r="D17" s="32">
        <f aca="true" t="shared" si="10" ref="D17:I17">SUM(D14:D16)</f>
        <v>0</v>
      </c>
      <c r="E17" s="32">
        <f t="shared" si="10"/>
        <v>0</v>
      </c>
      <c r="F17" s="32">
        <f t="shared" si="10"/>
        <v>0</v>
      </c>
      <c r="G17" s="32">
        <f t="shared" si="10"/>
        <v>0</v>
      </c>
      <c r="H17" s="32">
        <f t="shared" si="10"/>
        <v>0</v>
      </c>
      <c r="I17" s="32">
        <f t="shared" si="10"/>
        <v>0</v>
      </c>
      <c r="J17" s="33" t="str">
        <f>IF(SUM(J14:J16)&lt;&gt;SUM(D17:I17),"chyba vzorců","vzorce OK")</f>
        <v>vzorce OK</v>
      </c>
      <c r="K17" s="34"/>
      <c r="L17" s="44"/>
      <c r="M17" s="49"/>
      <c r="N17" s="49"/>
      <c r="O17" s="49"/>
      <c r="P17" s="77"/>
      <c r="Q17" s="8"/>
      <c r="R17" s="9"/>
      <c r="S17" s="41"/>
      <c r="T17" s="15"/>
      <c r="U17" s="15"/>
      <c r="V17" s="43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>
        <f t="shared" si="4"/>
        <v>0</v>
      </c>
      <c r="AH17" s="15">
        <f t="shared" si="5"/>
        <v>0</v>
      </c>
      <c r="AI17" s="15">
        <f t="shared" si="6"/>
        <v>0</v>
      </c>
      <c r="AJ17" s="15">
        <f t="shared" si="7"/>
        <v>0</v>
      </c>
      <c r="AK17" s="15"/>
      <c r="AL17" s="15"/>
      <c r="AM17" s="15"/>
      <c r="AN17" s="15"/>
      <c r="AO17" s="15"/>
      <c r="AP17" s="15"/>
      <c r="AQ17" s="15"/>
    </row>
    <row r="18" spans="1:43" ht="13.5" thickBot="1">
      <c r="A18" s="23" t="s">
        <v>13</v>
      </c>
      <c r="B18" s="24" t="s">
        <v>14</v>
      </c>
      <c r="C18" s="25" t="s">
        <v>94</v>
      </c>
      <c r="D18" s="25" t="s">
        <v>15</v>
      </c>
      <c r="E18" s="25" t="s">
        <v>16</v>
      </c>
      <c r="F18" s="25" t="s">
        <v>17</v>
      </c>
      <c r="G18" s="25" t="s">
        <v>18</v>
      </c>
      <c r="H18" s="25" t="s">
        <v>19</v>
      </c>
      <c r="I18" s="25" t="s">
        <v>20</v>
      </c>
      <c r="J18" s="26" t="s">
        <v>21</v>
      </c>
      <c r="K18" s="27" t="s">
        <v>22</v>
      </c>
      <c r="L18" s="26" t="s">
        <v>14</v>
      </c>
      <c r="M18" s="48"/>
      <c r="N18" s="48"/>
      <c r="O18" s="48"/>
      <c r="P18" s="14"/>
      <c r="Q18" s="8"/>
      <c r="R18" s="9"/>
      <c r="S18" s="41"/>
      <c r="T18" s="15"/>
      <c r="U18" s="15"/>
      <c r="V18" s="43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>
        <f t="shared" si="4"/>
        <v>0</v>
      </c>
      <c r="AH18" s="15">
        <f t="shared" si="5"/>
        <v>0</v>
      </c>
      <c r="AI18" s="15">
        <f t="shared" si="6"/>
        <v>0</v>
      </c>
      <c r="AJ18" s="15">
        <f t="shared" si="7"/>
        <v>0</v>
      </c>
      <c r="AK18" s="15"/>
      <c r="AL18" s="15"/>
      <c r="AM18" s="15"/>
      <c r="AN18" s="15"/>
      <c r="AO18" s="15"/>
      <c r="AP18" s="15"/>
      <c r="AQ18" s="15"/>
    </row>
    <row r="19" spans="1:43" ht="13.5" thickTop="1">
      <c r="A19" s="106">
        <v>4</v>
      </c>
      <c r="B19" s="36">
        <v>1</v>
      </c>
      <c r="C19" s="13" t="str">
        <f>jmena!A11</f>
        <v>Dušan Zelený</v>
      </c>
      <c r="D19" s="14"/>
      <c r="E19" s="14"/>
      <c r="F19" s="14"/>
      <c r="G19" s="14"/>
      <c r="H19" s="14"/>
      <c r="I19" s="14"/>
      <c r="J19" s="30">
        <f>SUM(D19:I19)</f>
        <v>0</v>
      </c>
      <c r="K19" s="31" t="e">
        <f>AVERAGE(D19:I19)</f>
        <v>#DIV/0!</v>
      </c>
      <c r="L19" s="29">
        <f>RANK(J19,$J$4:$J$41,0)</f>
        <v>1</v>
      </c>
      <c r="M19" s="47">
        <v>0</v>
      </c>
      <c r="N19" s="47">
        <v>0</v>
      </c>
      <c r="O19" s="47">
        <v>0</v>
      </c>
      <c r="P19" s="47">
        <v>0</v>
      </c>
      <c r="Q19" s="8">
        <f t="shared" si="0"/>
        <v>0</v>
      </c>
      <c r="R19" s="9">
        <f>RANK(Q19,Q4:Q41,0)</f>
        <v>1</v>
      </c>
      <c r="S19" s="41" t="str">
        <f>RIGHT(C19,3)</f>
        <v>ený</v>
      </c>
      <c r="T19" s="15">
        <f>IF(OR(S19="ová",S19="ská",C19="romana fischer"),4,3)</f>
        <v>3</v>
      </c>
      <c r="U19" s="15">
        <f>IF(L19=1,1,IF(L19=2,2,IF(L19=3,3,IF(L19=4,4,IF(L19=5,5,IF(L19=6,6,IF(L19=7,7,IF(L19=8,8,0))))))))</f>
        <v>1</v>
      </c>
      <c r="V19" s="43">
        <f t="shared" si="1"/>
        <v>15</v>
      </c>
      <c r="W19" s="15">
        <f>IF(L19=9,9,IF(L19=10,10,IF(L19=11,11,IF(L19=12,12,IF(L19=13,13,IF(L19=14,14,IF(L19=15,15,IF(L19=16,16,0))))))))</f>
        <v>0</v>
      </c>
      <c r="X19" s="15">
        <f t="shared" si="2"/>
        <v>0</v>
      </c>
      <c r="Y19" s="15">
        <f>IF(L19=17,17,IF(L19=18,18,IF(L19=19,19,IF(L19=20,20,IF(L19=21,21,IF(L19=22,22,IF(L19=23,23,IF(L19=24,24,0))))))))</f>
        <v>0</v>
      </c>
      <c r="Z19" s="15">
        <f t="shared" si="3"/>
        <v>0</v>
      </c>
      <c r="AA19" s="15">
        <f>COUNTIF(D19:I19,"&gt;=200")</f>
        <v>0</v>
      </c>
      <c r="AB19" s="15">
        <f>AA19*2</f>
        <v>0</v>
      </c>
      <c r="AC19" s="15">
        <f>COUNTIF(D19:I19,"&gt;=250")</f>
        <v>0</v>
      </c>
      <c r="AD19" s="15">
        <f>AC19*2</f>
        <v>0</v>
      </c>
      <c r="AE19" s="15">
        <f>COUNTIF(D19:I19,"=300")</f>
        <v>0</v>
      </c>
      <c r="AF19" s="15">
        <f>AE19*6</f>
        <v>0</v>
      </c>
      <c r="AG19" s="15">
        <f t="shared" si="4"/>
        <v>0</v>
      </c>
      <c r="AH19" s="15">
        <f t="shared" si="5"/>
        <v>0</v>
      </c>
      <c r="AI19" s="15">
        <f t="shared" si="6"/>
        <v>0</v>
      </c>
      <c r="AJ19" s="15">
        <f t="shared" si="7"/>
        <v>0</v>
      </c>
      <c r="AK19" s="15"/>
      <c r="AL19" s="15"/>
      <c r="AM19" s="15"/>
      <c r="AN19" s="15"/>
      <c r="AO19" s="15"/>
      <c r="AP19" s="15"/>
      <c r="AQ19" s="15"/>
    </row>
    <row r="20" spans="1:43" ht="12.75">
      <c r="A20" s="106"/>
      <c r="B20" s="29">
        <v>2</v>
      </c>
      <c r="C20" s="17" t="str">
        <f>jmena!A12</f>
        <v>Hanka Chládková</v>
      </c>
      <c r="D20" s="14"/>
      <c r="E20" s="14"/>
      <c r="F20" s="14"/>
      <c r="G20" s="14"/>
      <c r="H20" s="14"/>
      <c r="I20" s="14"/>
      <c r="J20" s="30">
        <f>SUM(D20:I20)</f>
        <v>0</v>
      </c>
      <c r="K20" s="31" t="e">
        <f>AVERAGE(D20:I20)</f>
        <v>#DIV/0!</v>
      </c>
      <c r="L20" s="29">
        <f>RANK(J20,$J$4:$J$41,0)</f>
        <v>1</v>
      </c>
      <c r="M20" s="47">
        <v>0</v>
      </c>
      <c r="N20" s="47">
        <v>0</v>
      </c>
      <c r="O20" s="47">
        <v>0</v>
      </c>
      <c r="P20" s="47">
        <v>0</v>
      </c>
      <c r="Q20" s="8">
        <f t="shared" si="0"/>
        <v>0</v>
      </c>
      <c r="R20" s="9">
        <f>RANK(Q20,Q4:Q41,0)</f>
        <v>1</v>
      </c>
      <c r="S20" s="41" t="str">
        <f>RIGHT(C20,3)</f>
        <v>ová</v>
      </c>
      <c r="T20" s="15">
        <f>IF(OR(S20="ová",S20="ská",C20="romana fischer"),4,3)</f>
        <v>4</v>
      </c>
      <c r="U20" s="15">
        <f>IF(L20=1,1,IF(L20=2,2,IF(L20=3,3,IF(L20=4,4,IF(L20=5,5,IF(L20=6,6,IF(L20=7,7,IF(L20=8,8,0))))))))</f>
        <v>1</v>
      </c>
      <c r="V20" s="43">
        <f t="shared" si="1"/>
        <v>15</v>
      </c>
      <c r="W20" s="15">
        <f>IF(L20=9,9,IF(L20=10,10,IF(L20=11,11,IF(L20=12,12,IF(L20=13,13,IF(L20=14,14,IF(L20=15,15,IF(L20=16,16,0))))))))</f>
        <v>0</v>
      </c>
      <c r="X20" s="15">
        <f t="shared" si="2"/>
        <v>0</v>
      </c>
      <c r="Y20" s="15">
        <f>IF(L20=17,17,IF(L20=18,18,IF(L20=19,19,IF(L20=20,20,IF(L20=21,21,IF(L20=22,22,IF(L20=23,23,IF(L20=24,24,0))))))))</f>
        <v>0</v>
      </c>
      <c r="Z20" s="15">
        <f t="shared" si="3"/>
        <v>0</v>
      </c>
      <c r="AA20" s="15">
        <f>COUNTIF(D20:I20,"&gt;=200")</f>
        <v>0</v>
      </c>
      <c r="AB20" s="15">
        <f>AA20*2</f>
        <v>0</v>
      </c>
      <c r="AC20" s="15">
        <f>COUNTIF(D20:I20,"&gt;=250")</f>
        <v>0</v>
      </c>
      <c r="AD20" s="15">
        <f>AC20*2</f>
        <v>0</v>
      </c>
      <c r="AE20" s="15">
        <f>COUNTIF(D20:I20,"=300")</f>
        <v>0</v>
      </c>
      <c r="AF20" s="15">
        <f>AE20*6</f>
        <v>0</v>
      </c>
      <c r="AG20" s="15">
        <f t="shared" si="4"/>
        <v>0</v>
      </c>
      <c r="AH20" s="15">
        <f t="shared" si="5"/>
        <v>0</v>
      </c>
      <c r="AI20" s="15">
        <f t="shared" si="6"/>
        <v>0</v>
      </c>
      <c r="AJ20" s="15">
        <f t="shared" si="7"/>
        <v>0</v>
      </c>
      <c r="AK20" s="15"/>
      <c r="AL20" s="15"/>
      <c r="AM20" s="15"/>
      <c r="AN20" s="15"/>
      <c r="AO20" s="15"/>
      <c r="AP20" s="15"/>
      <c r="AQ20" s="15"/>
    </row>
    <row r="21" spans="1:43" ht="12.75">
      <c r="A21" s="106"/>
      <c r="B21" s="29">
        <v>3</v>
      </c>
      <c r="C21" s="17" t="str">
        <f>jmena!A13</f>
        <v>Ondra Šumpich</v>
      </c>
      <c r="D21" s="14"/>
      <c r="E21" s="14"/>
      <c r="F21" s="14"/>
      <c r="G21" s="14"/>
      <c r="H21" s="14"/>
      <c r="I21" s="14"/>
      <c r="J21" s="30">
        <f>SUM(D21:I21)</f>
        <v>0</v>
      </c>
      <c r="K21" s="31" t="e">
        <f>AVERAGE(D21:I21)</f>
        <v>#DIV/0!</v>
      </c>
      <c r="L21" s="29">
        <f>RANK(J21,$J$4:$J$41,0)</f>
        <v>1</v>
      </c>
      <c r="M21" s="47">
        <v>0</v>
      </c>
      <c r="N21" s="47">
        <v>0</v>
      </c>
      <c r="O21" s="47">
        <v>0</v>
      </c>
      <c r="P21" s="47">
        <v>0</v>
      </c>
      <c r="Q21" s="8">
        <f t="shared" si="0"/>
        <v>0</v>
      </c>
      <c r="R21" s="9">
        <f>RANK(Q21,Q4:Q41,0)</f>
        <v>1</v>
      </c>
      <c r="S21" s="41" t="str">
        <f>RIGHT(C21,3)</f>
        <v>ich</v>
      </c>
      <c r="T21" s="15">
        <f>IF(OR(S21="ová",S21="ská",C21="romana fischer"),4,3)</f>
        <v>3</v>
      </c>
      <c r="U21" s="15">
        <f>IF(L21=1,1,IF(L21=2,2,IF(L21=3,3,IF(L21=4,4,IF(L21=5,5,IF(L21=6,6,IF(L21=7,7,IF(L21=8,8,0))))))))</f>
        <v>1</v>
      </c>
      <c r="V21" s="43">
        <f t="shared" si="1"/>
        <v>15</v>
      </c>
      <c r="W21" s="15">
        <f>IF(L21=9,9,IF(L21=10,10,IF(L21=11,11,IF(L21=12,12,IF(L21=13,13,IF(L21=14,14,IF(L21=15,15,IF(L21=16,16,0))))))))</f>
        <v>0</v>
      </c>
      <c r="X21" s="15">
        <f t="shared" si="2"/>
        <v>0</v>
      </c>
      <c r="Y21" s="15">
        <f>IF(L21=17,17,IF(L21=18,18,IF(L21=19,19,IF(L21=20,20,IF(L21=21,21,IF(L21=22,22,IF(L21=23,23,IF(L21=24,24,0))))))))</f>
        <v>0</v>
      </c>
      <c r="Z21" s="15">
        <f t="shared" si="3"/>
        <v>0</v>
      </c>
      <c r="AA21" s="15">
        <f>COUNTIF(D21:I21,"&gt;=200")</f>
        <v>0</v>
      </c>
      <c r="AB21" s="15">
        <f>AA21*2</f>
        <v>0</v>
      </c>
      <c r="AC21" s="15">
        <f>COUNTIF(D21:I21,"&gt;=250")</f>
        <v>0</v>
      </c>
      <c r="AD21" s="15">
        <f>AC21*2</f>
        <v>0</v>
      </c>
      <c r="AE21" s="15">
        <f>COUNTIF(D21:I21,"=300")</f>
        <v>0</v>
      </c>
      <c r="AF21" s="15">
        <f>AE21*6</f>
        <v>0</v>
      </c>
      <c r="AG21" s="15">
        <f t="shared" si="4"/>
        <v>0</v>
      </c>
      <c r="AH21" s="15">
        <f t="shared" si="5"/>
        <v>0</v>
      </c>
      <c r="AI21" s="15">
        <f t="shared" si="6"/>
        <v>0</v>
      </c>
      <c r="AJ21" s="15">
        <f t="shared" si="7"/>
        <v>0</v>
      </c>
      <c r="AK21" s="15"/>
      <c r="AL21" s="15"/>
      <c r="AM21" s="15"/>
      <c r="AN21" s="15"/>
      <c r="AO21" s="15"/>
      <c r="AP21" s="15"/>
      <c r="AQ21" s="15"/>
    </row>
    <row r="22" spans="1:43" ht="13.5" thickBot="1">
      <c r="A22" s="107" t="s">
        <v>95</v>
      </c>
      <c r="B22" s="107"/>
      <c r="C22" s="107"/>
      <c r="D22" s="32">
        <f aca="true" t="shared" si="11" ref="D22:I22">SUM(D19:D21)</f>
        <v>0</v>
      </c>
      <c r="E22" s="32">
        <f t="shared" si="11"/>
        <v>0</v>
      </c>
      <c r="F22" s="32">
        <f t="shared" si="11"/>
        <v>0</v>
      </c>
      <c r="G22" s="32">
        <f t="shared" si="11"/>
        <v>0</v>
      </c>
      <c r="H22" s="32">
        <f t="shared" si="11"/>
        <v>0</v>
      </c>
      <c r="I22" s="32">
        <f t="shared" si="11"/>
        <v>0</v>
      </c>
      <c r="J22" s="33" t="str">
        <f>IF(SUM(J19:J21)&lt;&gt;SUM(D22:I22),"chyba vzorců","vzorce OK")</f>
        <v>vzorce OK</v>
      </c>
      <c r="K22" s="34"/>
      <c r="L22" s="44"/>
      <c r="M22" s="48"/>
      <c r="N22" s="48"/>
      <c r="O22" s="48"/>
      <c r="P22" s="14"/>
      <c r="Q22" s="8"/>
      <c r="R22" s="9"/>
      <c r="S22" s="41"/>
      <c r="T22" s="15"/>
      <c r="U22" s="15"/>
      <c r="V22" s="43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>
        <f t="shared" si="4"/>
        <v>0</v>
      </c>
      <c r="AH22" s="15">
        <f t="shared" si="5"/>
        <v>0</v>
      </c>
      <c r="AI22" s="15">
        <f t="shared" si="6"/>
        <v>0</v>
      </c>
      <c r="AJ22" s="15">
        <f t="shared" si="7"/>
        <v>0</v>
      </c>
      <c r="AK22" s="15"/>
      <c r="AL22" s="15"/>
      <c r="AM22" s="15"/>
      <c r="AN22" s="15"/>
      <c r="AO22" s="15"/>
      <c r="AP22" s="15"/>
      <c r="AQ22" s="15"/>
    </row>
    <row r="23" spans="1:43" ht="13.5" thickBot="1">
      <c r="A23" s="23" t="s">
        <v>13</v>
      </c>
      <c r="B23" s="24" t="s">
        <v>14</v>
      </c>
      <c r="C23" s="25" t="s">
        <v>94</v>
      </c>
      <c r="D23" s="25" t="s">
        <v>15</v>
      </c>
      <c r="E23" s="25" t="s">
        <v>16</v>
      </c>
      <c r="F23" s="25" t="s">
        <v>17</v>
      </c>
      <c r="G23" s="25" t="s">
        <v>18</v>
      </c>
      <c r="H23" s="25" t="s">
        <v>19</v>
      </c>
      <c r="I23" s="25" t="s">
        <v>20</v>
      </c>
      <c r="J23" s="26" t="s">
        <v>21</v>
      </c>
      <c r="K23" s="27" t="s">
        <v>22</v>
      </c>
      <c r="L23" s="26" t="s">
        <v>14</v>
      </c>
      <c r="M23" s="48"/>
      <c r="N23" s="48"/>
      <c r="O23" s="48"/>
      <c r="P23" s="14"/>
      <c r="Q23" s="8"/>
      <c r="R23" s="9"/>
      <c r="S23" s="41"/>
      <c r="T23" s="15"/>
      <c r="U23" s="15"/>
      <c r="V23" s="43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>
        <f t="shared" si="4"/>
        <v>0</v>
      </c>
      <c r="AH23" s="15">
        <f t="shared" si="5"/>
        <v>0</v>
      </c>
      <c r="AI23" s="15">
        <f t="shared" si="6"/>
        <v>0</v>
      </c>
      <c r="AJ23" s="15">
        <f t="shared" si="7"/>
        <v>0</v>
      </c>
      <c r="AK23" s="15"/>
      <c r="AL23" s="15"/>
      <c r="AM23" s="15"/>
      <c r="AN23" s="15"/>
      <c r="AO23" s="15"/>
      <c r="AP23" s="15"/>
      <c r="AQ23" s="15"/>
    </row>
    <row r="24" spans="1:43" ht="13.5" thickTop="1">
      <c r="A24" s="108">
        <v>5</v>
      </c>
      <c r="B24" s="28">
        <v>1</v>
      </c>
      <c r="C24" s="13" t="str">
        <f>jmena!A14</f>
        <v>Zdeněk Hloušek</v>
      </c>
      <c r="D24" s="14"/>
      <c r="E24" s="14"/>
      <c r="F24" s="14"/>
      <c r="G24" s="14"/>
      <c r="H24" s="14"/>
      <c r="I24" s="14"/>
      <c r="J24" s="30">
        <f>SUM(D24:I24)</f>
        <v>0</v>
      </c>
      <c r="K24" s="31" t="e">
        <f>AVERAGE(D24:I24)</f>
        <v>#DIV/0!</v>
      </c>
      <c r="L24" s="29">
        <f>RANK(J24,$J$4:$J$41,0)</f>
        <v>1</v>
      </c>
      <c r="M24" s="47">
        <v>0</v>
      </c>
      <c r="N24" s="47">
        <v>0</v>
      </c>
      <c r="O24" s="47">
        <v>0</v>
      </c>
      <c r="P24" s="47">
        <v>0</v>
      </c>
      <c r="Q24" s="8">
        <f t="shared" si="0"/>
        <v>0</v>
      </c>
      <c r="R24" s="9">
        <f>RANK(Q24,Q4:Q41,0)</f>
        <v>1</v>
      </c>
      <c r="S24" s="41" t="str">
        <f>RIGHT(C24,3)</f>
        <v>šek</v>
      </c>
      <c r="T24" s="15">
        <f>IF(OR(S24="ová",S24="ská",C24="romana fischer"),4,3)</f>
        <v>3</v>
      </c>
      <c r="U24" s="15">
        <f>IF(L24=1,1,IF(L24=2,2,IF(L24=3,3,IF(L24=4,4,IF(L24=5,5,IF(L24=6,6,IF(L24=7,7,IF(L24=8,8,0))))))))</f>
        <v>1</v>
      </c>
      <c r="V24" s="43">
        <f t="shared" si="1"/>
        <v>15</v>
      </c>
      <c r="W24" s="15">
        <f>IF(L24=9,9,IF(L24=10,10,IF(L24=11,11,IF(L24=12,12,IF(L24=13,13,IF(L24=14,14,IF(L24=15,15,IF(L24=16,16,0))))))))</f>
        <v>0</v>
      </c>
      <c r="X24" s="15">
        <f t="shared" si="2"/>
        <v>0</v>
      </c>
      <c r="Y24" s="15">
        <f>IF(L24=17,17,IF(L24=18,18,IF(L24=19,19,IF(L24=20,20,IF(L24=21,21,IF(L24=22,22,IF(L24=23,23,IF(L24=24,24,0))))))))</f>
        <v>0</v>
      </c>
      <c r="Z24" s="15">
        <f t="shared" si="3"/>
        <v>0</v>
      </c>
      <c r="AA24" s="15">
        <f>COUNTIF(D24:I24,"&gt;=200")</f>
        <v>0</v>
      </c>
      <c r="AB24" s="15">
        <f>AA24*2</f>
        <v>0</v>
      </c>
      <c r="AC24" s="15">
        <f>COUNTIF(D24:I24,"&gt;=250")</f>
        <v>0</v>
      </c>
      <c r="AD24" s="15">
        <f>AC24*2</f>
        <v>0</v>
      </c>
      <c r="AE24" s="15">
        <f>COUNTIF(D24:I24,"=300")</f>
        <v>0</v>
      </c>
      <c r="AF24" s="15">
        <f>AE24*6</f>
        <v>0</v>
      </c>
      <c r="AG24" s="15">
        <f t="shared" si="4"/>
        <v>0</v>
      </c>
      <c r="AH24" s="15">
        <f t="shared" si="5"/>
        <v>0</v>
      </c>
      <c r="AI24" s="15">
        <f t="shared" si="6"/>
        <v>0</v>
      </c>
      <c r="AJ24" s="15">
        <f t="shared" si="7"/>
        <v>0</v>
      </c>
      <c r="AK24" s="15"/>
      <c r="AL24" s="15"/>
      <c r="AM24" s="15"/>
      <c r="AN24" s="15"/>
      <c r="AO24" s="15"/>
      <c r="AP24" s="15"/>
      <c r="AQ24" s="15"/>
    </row>
    <row r="25" spans="1:43" ht="12.75">
      <c r="A25" s="108"/>
      <c r="B25" s="29">
        <v>2</v>
      </c>
      <c r="C25" s="17" t="str">
        <f>jmena!A15</f>
        <v>Věrka Hlouchová</v>
      </c>
      <c r="D25" s="14"/>
      <c r="E25" s="14"/>
      <c r="F25" s="14"/>
      <c r="G25" s="14"/>
      <c r="H25" s="14"/>
      <c r="I25" s="14"/>
      <c r="J25" s="30">
        <f>SUM(D25:I25)</f>
        <v>0</v>
      </c>
      <c r="K25" s="31" t="e">
        <f>AVERAGE(D25:I25)</f>
        <v>#DIV/0!</v>
      </c>
      <c r="L25" s="29">
        <f>RANK(J25,$J$4:$J$41,0)</f>
        <v>1</v>
      </c>
      <c r="M25" s="47">
        <v>0</v>
      </c>
      <c r="N25" s="47">
        <v>0</v>
      </c>
      <c r="O25" s="47">
        <v>0</v>
      </c>
      <c r="P25" s="47">
        <v>0</v>
      </c>
      <c r="Q25" s="8">
        <f t="shared" si="0"/>
        <v>0</v>
      </c>
      <c r="R25" s="9">
        <f>RANK(Q25,Q4:Q41,0)</f>
        <v>1</v>
      </c>
      <c r="S25" s="41" t="str">
        <f>RIGHT(C25,3)</f>
        <v>ová</v>
      </c>
      <c r="T25" s="15">
        <f>IF(OR(S25="ová",S25="ská",C25="romana fischer"),4,3)</f>
        <v>4</v>
      </c>
      <c r="U25" s="15">
        <f>IF(L25=1,1,IF(L25=2,2,IF(L25=3,3,IF(L25=4,4,IF(L25=5,5,IF(L25=6,6,IF(L25=7,7,IF(L25=8,8,0))))))))</f>
        <v>1</v>
      </c>
      <c r="V25" s="43">
        <f t="shared" si="1"/>
        <v>15</v>
      </c>
      <c r="W25" s="15">
        <f>IF(L25=9,9,IF(L25=10,10,IF(L25=11,11,IF(L25=12,12,IF(L25=13,13,IF(L25=14,14,IF(L25=15,15,IF(L25=16,16,0))))))))</f>
        <v>0</v>
      </c>
      <c r="X25" s="15">
        <f t="shared" si="2"/>
        <v>0</v>
      </c>
      <c r="Y25" s="15">
        <f>IF(L25=17,17,IF(L25=18,18,IF(L25=19,19,IF(L25=20,20,IF(L25=21,21,IF(L25=22,22,IF(L25=23,23,IF(L25=24,24,0))))))))</f>
        <v>0</v>
      </c>
      <c r="Z25" s="15">
        <f t="shared" si="3"/>
        <v>0</v>
      </c>
      <c r="AA25" s="15">
        <f>COUNTIF(D25:I25,"&gt;=200")</f>
        <v>0</v>
      </c>
      <c r="AB25" s="15">
        <f>AA25*2</f>
        <v>0</v>
      </c>
      <c r="AC25" s="15">
        <f>COUNTIF(D25:I25,"&gt;=250")</f>
        <v>0</v>
      </c>
      <c r="AD25" s="15">
        <f>AC25*2</f>
        <v>0</v>
      </c>
      <c r="AE25" s="15">
        <f>COUNTIF(D25:I25,"=300")</f>
        <v>0</v>
      </c>
      <c r="AF25" s="15">
        <f>AE25*6</f>
        <v>0</v>
      </c>
      <c r="AG25" s="15">
        <f t="shared" si="4"/>
        <v>0</v>
      </c>
      <c r="AH25" s="15">
        <f t="shared" si="5"/>
        <v>0</v>
      </c>
      <c r="AI25" s="15">
        <f t="shared" si="6"/>
        <v>0</v>
      </c>
      <c r="AJ25" s="15">
        <f t="shared" si="7"/>
        <v>0</v>
      </c>
      <c r="AK25" s="15"/>
      <c r="AL25" s="15"/>
      <c r="AM25" s="15"/>
      <c r="AN25" s="15"/>
      <c r="AO25" s="15"/>
      <c r="AP25" s="15"/>
      <c r="AQ25" s="15"/>
    </row>
    <row r="26" spans="1:43" ht="12.75">
      <c r="A26" s="108"/>
      <c r="B26" s="29">
        <v>3</v>
      </c>
      <c r="C26" s="17" t="str">
        <f>jmena!A16</f>
        <v>Radim Jordánek</v>
      </c>
      <c r="D26" s="14"/>
      <c r="E26" s="14"/>
      <c r="F26" s="14"/>
      <c r="G26" s="14"/>
      <c r="H26" s="14"/>
      <c r="I26" s="14"/>
      <c r="J26" s="30">
        <f>SUM(D26:I26)</f>
        <v>0</v>
      </c>
      <c r="K26" s="31" t="e">
        <f>AVERAGE(D26:I26)</f>
        <v>#DIV/0!</v>
      </c>
      <c r="L26" s="29">
        <f>RANK(J26,$J$4:$J$41,0)</f>
        <v>1</v>
      </c>
      <c r="M26" s="47">
        <v>0</v>
      </c>
      <c r="N26" s="47">
        <v>0</v>
      </c>
      <c r="O26" s="47">
        <v>0</v>
      </c>
      <c r="P26" s="47">
        <v>0</v>
      </c>
      <c r="Q26" s="8">
        <f t="shared" si="0"/>
        <v>0</v>
      </c>
      <c r="R26" s="9">
        <f>RANK(Q26,Q4:Q41,0)</f>
        <v>1</v>
      </c>
      <c r="S26" s="41" t="str">
        <f>RIGHT(C26,3)</f>
        <v>nek</v>
      </c>
      <c r="T26" s="15">
        <f>IF(OR(S26="ová",S26="ská",C26="romana fischer"),4,3)</f>
        <v>3</v>
      </c>
      <c r="U26" s="15">
        <f>IF(L26=1,1,IF(L26=2,2,IF(L26=3,3,IF(L26=4,4,IF(L26=5,5,IF(L26=6,6,IF(L26=7,7,IF(L26=8,8,0))))))))</f>
        <v>1</v>
      </c>
      <c r="V26" s="43">
        <f t="shared" si="1"/>
        <v>15</v>
      </c>
      <c r="W26" s="15">
        <f>IF(L26=9,9,IF(L26=10,10,IF(L26=11,11,IF(L26=12,12,IF(L26=13,13,IF(L26=14,14,IF(L26=15,15,IF(L26=16,16,0))))))))</f>
        <v>0</v>
      </c>
      <c r="X26" s="15">
        <f t="shared" si="2"/>
        <v>0</v>
      </c>
      <c r="Y26" s="15">
        <f>IF(L26=17,17,IF(L26=18,18,IF(L26=19,19,IF(L26=20,20,IF(L26=21,21,IF(L26=22,22,IF(L26=23,23,IF(L26=24,24,0))))))))</f>
        <v>0</v>
      </c>
      <c r="Z26" s="15">
        <f t="shared" si="3"/>
        <v>0</v>
      </c>
      <c r="AA26" s="15">
        <f>COUNTIF(D26:I26,"&gt;=200")</f>
        <v>0</v>
      </c>
      <c r="AB26" s="15">
        <f>AA26*2</f>
        <v>0</v>
      </c>
      <c r="AC26" s="15">
        <f>COUNTIF(D26:I26,"&gt;=250")</f>
        <v>0</v>
      </c>
      <c r="AD26" s="15">
        <f>AC26*2</f>
        <v>0</v>
      </c>
      <c r="AE26" s="15">
        <f>COUNTIF(D26:I26,"=300")</f>
        <v>0</v>
      </c>
      <c r="AF26" s="15">
        <f>AE26*6</f>
        <v>0</v>
      </c>
      <c r="AG26" s="15">
        <f t="shared" si="4"/>
        <v>0</v>
      </c>
      <c r="AH26" s="15">
        <f t="shared" si="5"/>
        <v>0</v>
      </c>
      <c r="AI26" s="15">
        <f t="shared" si="6"/>
        <v>0</v>
      </c>
      <c r="AJ26" s="15">
        <f t="shared" si="7"/>
        <v>0</v>
      </c>
      <c r="AK26" s="15"/>
      <c r="AL26" s="15"/>
      <c r="AM26" s="15"/>
      <c r="AN26" s="15"/>
      <c r="AO26" s="15"/>
      <c r="AP26" s="15"/>
      <c r="AQ26" s="15"/>
    </row>
    <row r="27" spans="1:43" ht="13.5" thickBot="1">
      <c r="A27" s="107" t="s">
        <v>95</v>
      </c>
      <c r="B27" s="107"/>
      <c r="C27" s="107"/>
      <c r="D27" s="32">
        <f aca="true" t="shared" si="12" ref="D27:I27">SUM(D24:D26)</f>
        <v>0</v>
      </c>
      <c r="E27" s="32">
        <f t="shared" si="12"/>
        <v>0</v>
      </c>
      <c r="F27" s="32">
        <f t="shared" si="12"/>
        <v>0</v>
      </c>
      <c r="G27" s="32">
        <f t="shared" si="12"/>
        <v>0</v>
      </c>
      <c r="H27" s="32">
        <f t="shared" si="12"/>
        <v>0</v>
      </c>
      <c r="I27" s="32">
        <f t="shared" si="12"/>
        <v>0</v>
      </c>
      <c r="J27" s="33" t="str">
        <f>IF(SUM(J24:J26)&lt;&gt;SUM(D27:I27),"chyba vzorců","vzorce OK")</f>
        <v>vzorce OK</v>
      </c>
      <c r="K27" s="34"/>
      <c r="L27" s="44"/>
      <c r="M27" s="48"/>
      <c r="N27" s="48"/>
      <c r="O27" s="48"/>
      <c r="P27" s="14"/>
      <c r="Q27" s="8"/>
      <c r="R27" s="9"/>
      <c r="S27" s="41"/>
      <c r="T27" s="15"/>
      <c r="U27" s="15"/>
      <c r="V27" s="43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>
        <f t="shared" si="4"/>
        <v>0</v>
      </c>
      <c r="AH27" s="15">
        <f t="shared" si="5"/>
        <v>0</v>
      </c>
      <c r="AI27" s="15">
        <f t="shared" si="6"/>
        <v>0</v>
      </c>
      <c r="AJ27" s="15">
        <f t="shared" si="7"/>
        <v>0</v>
      </c>
      <c r="AK27" s="15"/>
      <c r="AL27" s="15"/>
      <c r="AM27" s="15"/>
      <c r="AN27" s="15"/>
      <c r="AO27" s="15"/>
      <c r="AP27" s="15"/>
      <c r="AQ27" s="15"/>
    </row>
    <row r="28" spans="1:43" ht="13.5" thickBot="1">
      <c r="A28" s="23" t="s">
        <v>13</v>
      </c>
      <c r="B28" s="24" t="s">
        <v>14</v>
      </c>
      <c r="C28" s="25" t="s">
        <v>94</v>
      </c>
      <c r="D28" s="25" t="s">
        <v>15</v>
      </c>
      <c r="E28" s="25" t="s">
        <v>16</v>
      </c>
      <c r="F28" s="25" t="s">
        <v>17</v>
      </c>
      <c r="G28" s="25" t="s">
        <v>18</v>
      </c>
      <c r="H28" s="25" t="s">
        <v>19</v>
      </c>
      <c r="I28" s="25" t="s">
        <v>20</v>
      </c>
      <c r="J28" s="26" t="s">
        <v>21</v>
      </c>
      <c r="K28" s="27" t="s">
        <v>22</v>
      </c>
      <c r="L28" s="26" t="s">
        <v>14</v>
      </c>
      <c r="M28" s="48"/>
      <c r="N28" s="48"/>
      <c r="O28" s="48"/>
      <c r="P28" s="14"/>
      <c r="Q28" s="8"/>
      <c r="R28" s="9"/>
      <c r="S28" s="41"/>
      <c r="T28" s="15"/>
      <c r="U28" s="15"/>
      <c r="V28" s="43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>
        <f t="shared" si="4"/>
        <v>0</v>
      </c>
      <c r="AH28" s="15">
        <f t="shared" si="5"/>
        <v>0</v>
      </c>
      <c r="AI28" s="15">
        <f t="shared" si="6"/>
        <v>0</v>
      </c>
      <c r="AJ28" s="15">
        <f t="shared" si="7"/>
        <v>0</v>
      </c>
      <c r="AK28" s="15"/>
      <c r="AL28" s="15"/>
      <c r="AM28" s="15"/>
      <c r="AN28" s="15"/>
      <c r="AO28" s="15"/>
      <c r="AP28" s="15"/>
      <c r="AQ28" s="15"/>
    </row>
    <row r="29" spans="1:43" ht="13.5" thickTop="1">
      <c r="A29" s="106">
        <v>6</v>
      </c>
      <c r="B29" s="37">
        <v>1</v>
      </c>
      <c r="C29" s="13" t="str">
        <f>jmena!A17</f>
        <v>Christopher Fischer</v>
      </c>
      <c r="D29" s="14"/>
      <c r="E29" s="14"/>
      <c r="F29" s="14"/>
      <c r="G29" s="14"/>
      <c r="H29" s="14"/>
      <c r="I29" s="14"/>
      <c r="J29" s="30">
        <f>SUM(D29:I29)</f>
        <v>0</v>
      </c>
      <c r="K29" s="31" t="e">
        <f>AVERAGE(D29:I29)</f>
        <v>#DIV/0!</v>
      </c>
      <c r="L29" s="29">
        <f>RANK(J29,$J$4:$J$41,0)</f>
        <v>1</v>
      </c>
      <c r="M29" s="47">
        <v>0</v>
      </c>
      <c r="N29" s="47">
        <v>0</v>
      </c>
      <c r="O29" s="47">
        <v>0</v>
      </c>
      <c r="P29" s="47">
        <v>0</v>
      </c>
      <c r="Q29" s="8">
        <f t="shared" si="0"/>
        <v>0</v>
      </c>
      <c r="R29" s="9">
        <f>RANK(Q29,Q4:Q41,0)</f>
        <v>1</v>
      </c>
      <c r="S29" s="41" t="str">
        <f>RIGHT(C29,3)</f>
        <v>her</v>
      </c>
      <c r="T29" s="15">
        <f>IF(OR(S29="ová",S29="ská",C29="romana fischer"),4,3)</f>
        <v>3</v>
      </c>
      <c r="U29" s="15">
        <f>IF(L29=1,1,IF(L29=2,2,IF(L29=3,3,IF(L29=4,4,IF(L29=5,5,IF(L29=6,6,IF(L29=7,7,IF(L29=8,8,0))))))))</f>
        <v>1</v>
      </c>
      <c r="V29" s="43">
        <f t="shared" si="1"/>
        <v>15</v>
      </c>
      <c r="W29" s="15">
        <f>IF(L29=9,9,IF(L29=10,10,IF(L29=11,11,IF(L29=12,12,IF(L29=13,13,IF(L29=14,14,IF(L29=15,15,IF(L29=16,16,0))))))))</f>
        <v>0</v>
      </c>
      <c r="X29" s="15">
        <f t="shared" si="2"/>
        <v>0</v>
      </c>
      <c r="Y29" s="15">
        <f>IF(L29=17,17,IF(L29=18,18,IF(L29=19,19,IF(L29=20,20,IF(L29=21,21,IF(L29=22,22,IF(L29=23,23,IF(L29=24,24,0))))))))</f>
        <v>0</v>
      </c>
      <c r="Z29" s="15">
        <f t="shared" si="3"/>
        <v>0</v>
      </c>
      <c r="AA29" s="15">
        <f>COUNTIF(D29:I29,"&gt;=200")</f>
        <v>0</v>
      </c>
      <c r="AB29" s="15">
        <f>AA29*2</f>
        <v>0</v>
      </c>
      <c r="AC29" s="15">
        <f>COUNTIF(D29:I29,"&gt;=250")</f>
        <v>0</v>
      </c>
      <c r="AD29" s="15">
        <f>AC29*2</f>
        <v>0</v>
      </c>
      <c r="AE29" s="15">
        <f>COUNTIF(D29:I29,"=300")</f>
        <v>0</v>
      </c>
      <c r="AF29" s="15">
        <f>AE29*6</f>
        <v>0</v>
      </c>
      <c r="AG29" s="15">
        <f t="shared" si="4"/>
        <v>0</v>
      </c>
      <c r="AH29" s="15">
        <f t="shared" si="5"/>
        <v>0</v>
      </c>
      <c r="AI29" s="15">
        <f t="shared" si="6"/>
        <v>0</v>
      </c>
      <c r="AJ29" s="15">
        <f t="shared" si="7"/>
        <v>0</v>
      </c>
      <c r="AK29" s="15"/>
      <c r="AL29" s="15"/>
      <c r="AM29" s="15"/>
      <c r="AN29" s="15"/>
      <c r="AO29" s="15"/>
      <c r="AP29" s="15"/>
      <c r="AQ29" s="15"/>
    </row>
    <row r="30" spans="1:43" ht="12.75">
      <c r="A30" s="106"/>
      <c r="B30" s="29">
        <v>2</v>
      </c>
      <c r="C30" s="17" t="str">
        <f>jmena!A18</f>
        <v>Romana Fischer</v>
      </c>
      <c r="D30" s="14"/>
      <c r="E30" s="14"/>
      <c r="F30" s="14"/>
      <c r="G30" s="14"/>
      <c r="H30" s="14"/>
      <c r="I30" s="14"/>
      <c r="J30" s="30">
        <f>SUM(D30:I30)</f>
        <v>0</v>
      </c>
      <c r="K30" s="31" t="e">
        <f>AVERAGE(D30:I30)</f>
        <v>#DIV/0!</v>
      </c>
      <c r="L30" s="29">
        <f>RANK(J30,$J$4:$J$41,0)</f>
        <v>1</v>
      </c>
      <c r="M30" s="47">
        <v>0</v>
      </c>
      <c r="N30" s="47">
        <v>0</v>
      </c>
      <c r="O30" s="47">
        <v>0</v>
      </c>
      <c r="P30" s="47">
        <v>0</v>
      </c>
      <c r="Q30" s="8">
        <f t="shared" si="0"/>
        <v>0</v>
      </c>
      <c r="R30" s="9">
        <f>RANK(Q30,Q4:Q41,0)</f>
        <v>1</v>
      </c>
      <c r="S30" s="41" t="str">
        <f>RIGHT(C30,3)</f>
        <v>her</v>
      </c>
      <c r="T30" s="15">
        <f>IF(OR(S30="ová",S30="ská",C30="romana fischer"),4,3)</f>
        <v>4</v>
      </c>
      <c r="U30" s="15">
        <f>IF(L30=1,1,IF(L30=2,2,IF(L30=3,3,IF(L30=4,4,IF(L30=5,5,IF(L30=6,6,IF(L30=7,7,IF(L30=8,8,0))))))))</f>
        <v>1</v>
      </c>
      <c r="V30" s="43">
        <f t="shared" si="1"/>
        <v>15</v>
      </c>
      <c r="W30" s="15">
        <f>IF(L30=9,9,IF(L30=10,10,IF(L30=11,11,IF(L30=12,12,IF(L30=13,13,IF(L30=14,14,IF(L30=15,15,IF(L30=16,16,0))))))))</f>
        <v>0</v>
      </c>
      <c r="X30" s="15">
        <f t="shared" si="2"/>
        <v>0</v>
      </c>
      <c r="Y30" s="15">
        <f>IF(L30=17,17,IF(L30=18,18,IF(L30=19,19,IF(L30=20,20,IF(L30=21,21,IF(L30=22,22,IF(L30=23,23,IF(L30=24,24,0))))))))</f>
        <v>0</v>
      </c>
      <c r="Z30" s="15">
        <f t="shared" si="3"/>
        <v>0</v>
      </c>
      <c r="AA30" s="15">
        <f>COUNTIF(D30:I30,"&gt;=200")</f>
        <v>0</v>
      </c>
      <c r="AB30" s="15">
        <f>AA30*2</f>
        <v>0</v>
      </c>
      <c r="AC30" s="15">
        <f>COUNTIF(D30:I30,"&gt;=250")</f>
        <v>0</v>
      </c>
      <c r="AD30" s="15">
        <f>AC30*2</f>
        <v>0</v>
      </c>
      <c r="AE30" s="15">
        <f>COUNTIF(D30:I30,"=300")</f>
        <v>0</v>
      </c>
      <c r="AF30" s="15">
        <f>AE30*6</f>
        <v>0</v>
      </c>
      <c r="AG30" s="15">
        <f t="shared" si="4"/>
        <v>0</v>
      </c>
      <c r="AH30" s="15">
        <f t="shared" si="5"/>
        <v>0</v>
      </c>
      <c r="AI30" s="15">
        <f t="shared" si="6"/>
        <v>0</v>
      </c>
      <c r="AJ30" s="15">
        <f t="shared" si="7"/>
        <v>0</v>
      </c>
      <c r="AK30" s="15"/>
      <c r="AL30" s="15"/>
      <c r="AM30" s="15"/>
      <c r="AN30" s="15"/>
      <c r="AO30" s="15"/>
      <c r="AP30" s="15"/>
      <c r="AQ30" s="15"/>
    </row>
    <row r="31" spans="1:43" ht="12.75">
      <c r="A31" s="106"/>
      <c r="B31" s="29">
        <v>3</v>
      </c>
      <c r="C31" s="17" t="str">
        <f>jmena!A19</f>
        <v>David Novotný</v>
      </c>
      <c r="D31" s="14"/>
      <c r="E31" s="14"/>
      <c r="F31" s="14"/>
      <c r="G31" s="14"/>
      <c r="H31" s="14"/>
      <c r="I31" s="14"/>
      <c r="J31" s="30">
        <f>SUM(D31:I31)</f>
        <v>0</v>
      </c>
      <c r="K31" s="31" t="e">
        <f>AVERAGE(D31:I31)</f>
        <v>#DIV/0!</v>
      </c>
      <c r="L31" s="29">
        <f>RANK(J31,$J$4:$J$41,0)</f>
        <v>1</v>
      </c>
      <c r="M31" s="47">
        <v>0</v>
      </c>
      <c r="N31" s="47">
        <v>0</v>
      </c>
      <c r="O31" s="47">
        <v>0</v>
      </c>
      <c r="P31" s="47">
        <v>0</v>
      </c>
      <c r="Q31" s="8">
        <f t="shared" si="0"/>
        <v>0</v>
      </c>
      <c r="R31" s="9">
        <f>RANK(Q31,Q4:Q41,0)</f>
        <v>1</v>
      </c>
      <c r="S31" s="41" t="str">
        <f>RIGHT(C31,3)</f>
        <v>tný</v>
      </c>
      <c r="T31" s="15">
        <f>IF(OR(S31="ová",S31="ská",C31="romana fischer"),4,3)</f>
        <v>3</v>
      </c>
      <c r="U31" s="15">
        <f>IF(L31=1,1,IF(L31=2,2,IF(L31=3,3,IF(L31=4,4,IF(L31=5,5,IF(L31=6,6,IF(L31=7,7,IF(L31=8,8,0))))))))</f>
        <v>1</v>
      </c>
      <c r="V31" s="43">
        <f t="shared" si="1"/>
        <v>15</v>
      </c>
      <c r="W31" s="15">
        <f>IF(L31=9,9,IF(L31=10,10,IF(L31=11,11,IF(L31=12,12,IF(L31=13,13,IF(L31=14,14,IF(L31=15,15,IF(L31=16,16,0))))))))</f>
        <v>0</v>
      </c>
      <c r="X31" s="15">
        <f t="shared" si="2"/>
        <v>0</v>
      </c>
      <c r="Y31" s="15">
        <f>IF(L31=17,17,IF(L31=18,18,IF(L31=19,19,IF(L31=20,20,IF(L31=21,21,IF(L31=22,22,IF(L31=23,23,IF(L31=24,24,0))))))))</f>
        <v>0</v>
      </c>
      <c r="Z31" s="15">
        <f t="shared" si="3"/>
        <v>0</v>
      </c>
      <c r="AA31" s="15">
        <f>COUNTIF(D31:I31,"&gt;=200")</f>
        <v>0</v>
      </c>
      <c r="AB31" s="15">
        <f>AA31*2</f>
        <v>0</v>
      </c>
      <c r="AC31" s="15">
        <f>COUNTIF(D31:I31,"&gt;=250")</f>
        <v>0</v>
      </c>
      <c r="AD31" s="15">
        <f>AC31*2</f>
        <v>0</v>
      </c>
      <c r="AE31" s="15">
        <f>COUNTIF(D31:I31,"=300")</f>
        <v>0</v>
      </c>
      <c r="AF31" s="15">
        <f>AE31*6</f>
        <v>0</v>
      </c>
      <c r="AG31" s="15">
        <f t="shared" si="4"/>
        <v>0</v>
      </c>
      <c r="AH31" s="15">
        <f t="shared" si="5"/>
        <v>0</v>
      </c>
      <c r="AI31" s="15">
        <f t="shared" si="6"/>
        <v>0</v>
      </c>
      <c r="AJ31" s="15">
        <f t="shared" si="7"/>
        <v>0</v>
      </c>
      <c r="AK31" s="15"/>
      <c r="AL31" s="15"/>
      <c r="AM31" s="15"/>
      <c r="AN31" s="15"/>
      <c r="AO31" s="15"/>
      <c r="AP31" s="15"/>
      <c r="AQ31" s="15"/>
    </row>
    <row r="32" spans="1:43" ht="13.5" thickBot="1">
      <c r="A32" s="107" t="s">
        <v>95</v>
      </c>
      <c r="B32" s="107"/>
      <c r="C32" s="107"/>
      <c r="D32" s="32">
        <f aca="true" t="shared" si="13" ref="D32:I32">SUM(D29:D31)</f>
        <v>0</v>
      </c>
      <c r="E32" s="32">
        <f t="shared" si="13"/>
        <v>0</v>
      </c>
      <c r="F32" s="32">
        <f t="shared" si="13"/>
        <v>0</v>
      </c>
      <c r="G32" s="32">
        <f t="shared" si="13"/>
        <v>0</v>
      </c>
      <c r="H32" s="32">
        <f t="shared" si="13"/>
        <v>0</v>
      </c>
      <c r="I32" s="32">
        <f t="shared" si="13"/>
        <v>0</v>
      </c>
      <c r="J32" s="33" t="str">
        <f>IF(SUM(J29:J31)&lt;&gt;SUM(D32:I32),"chyba vzorců","vzorce OK")</f>
        <v>vzorce OK</v>
      </c>
      <c r="K32" s="34"/>
      <c r="L32" s="44"/>
      <c r="M32" s="48"/>
      <c r="N32" s="48"/>
      <c r="O32" s="48"/>
      <c r="P32" s="14"/>
      <c r="Q32" s="8"/>
      <c r="R32" s="9"/>
      <c r="S32" s="41"/>
      <c r="T32" s="15"/>
      <c r="U32" s="15"/>
      <c r="V32" s="43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>
        <f t="shared" si="4"/>
        <v>0</v>
      </c>
      <c r="AH32" s="15">
        <f t="shared" si="5"/>
        <v>0</v>
      </c>
      <c r="AI32" s="15">
        <f t="shared" si="6"/>
        <v>0</v>
      </c>
      <c r="AJ32" s="15">
        <f t="shared" si="7"/>
        <v>0</v>
      </c>
      <c r="AK32" s="15"/>
      <c r="AL32" s="15"/>
      <c r="AM32" s="15"/>
      <c r="AN32" s="15"/>
      <c r="AO32" s="15"/>
      <c r="AP32" s="15"/>
      <c r="AQ32" s="15"/>
    </row>
    <row r="33" spans="1:43" ht="13.5" thickBot="1">
      <c r="A33" s="23" t="s">
        <v>13</v>
      </c>
      <c r="B33" s="24" t="s">
        <v>14</v>
      </c>
      <c r="C33" s="25" t="s">
        <v>94</v>
      </c>
      <c r="D33" s="25" t="s">
        <v>15</v>
      </c>
      <c r="E33" s="25" t="s">
        <v>16</v>
      </c>
      <c r="F33" s="25" t="s">
        <v>17</v>
      </c>
      <c r="G33" s="25" t="s">
        <v>18</v>
      </c>
      <c r="H33" s="25" t="s">
        <v>19</v>
      </c>
      <c r="I33" s="25" t="s">
        <v>20</v>
      </c>
      <c r="J33" s="26" t="s">
        <v>21</v>
      </c>
      <c r="K33" s="27" t="s">
        <v>22</v>
      </c>
      <c r="L33" s="26" t="s">
        <v>14</v>
      </c>
      <c r="M33" s="48"/>
      <c r="N33" s="48"/>
      <c r="O33" s="48"/>
      <c r="P33" s="14"/>
      <c r="Q33" s="8"/>
      <c r="R33" s="9"/>
      <c r="S33" s="41"/>
      <c r="T33" s="15"/>
      <c r="U33" s="15"/>
      <c r="V33" s="43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>
        <f t="shared" si="4"/>
        <v>0</v>
      </c>
      <c r="AH33" s="15">
        <f t="shared" si="5"/>
        <v>0</v>
      </c>
      <c r="AI33" s="15">
        <f t="shared" si="6"/>
        <v>0</v>
      </c>
      <c r="AJ33" s="15">
        <f t="shared" si="7"/>
        <v>0</v>
      </c>
      <c r="AK33" s="15"/>
      <c r="AL33" s="15"/>
      <c r="AM33" s="15"/>
      <c r="AN33" s="15"/>
      <c r="AO33" s="15"/>
      <c r="AP33" s="15"/>
      <c r="AQ33" s="15"/>
    </row>
    <row r="34" spans="1:43" ht="13.5" thickTop="1">
      <c r="A34" s="108">
        <v>7</v>
      </c>
      <c r="B34" s="37">
        <v>1</v>
      </c>
      <c r="C34" s="13" t="str">
        <f>jmena!A20</f>
        <v>Michal Hříbal</v>
      </c>
      <c r="D34" s="14"/>
      <c r="E34" s="14"/>
      <c r="F34" s="14"/>
      <c r="G34" s="14"/>
      <c r="H34" s="14"/>
      <c r="I34" s="14"/>
      <c r="J34" s="30">
        <f>SUM(D34:I34)</f>
        <v>0</v>
      </c>
      <c r="K34" s="31" t="e">
        <f>AVERAGE(D34:I34)</f>
        <v>#DIV/0!</v>
      </c>
      <c r="L34" s="29">
        <f>RANK(J34,$J$4:$J$41,0)</f>
        <v>1</v>
      </c>
      <c r="M34" s="47">
        <v>0</v>
      </c>
      <c r="N34" s="47">
        <v>0</v>
      </c>
      <c r="O34" s="47">
        <v>0</v>
      </c>
      <c r="P34" s="47">
        <v>0</v>
      </c>
      <c r="Q34" s="8">
        <f t="shared" si="0"/>
        <v>0</v>
      </c>
      <c r="R34" s="9">
        <f>RANK(Q34,Q4:Q41,0)</f>
        <v>1</v>
      </c>
      <c r="S34" s="41" t="str">
        <f>RIGHT(C34,3)</f>
        <v>bal</v>
      </c>
      <c r="T34" s="15">
        <f>IF(OR(S34="ová",S34="ská",C34="romana fischer"),4,3)</f>
        <v>3</v>
      </c>
      <c r="U34" s="15">
        <f>IF(L34=1,1,IF(L34=2,2,IF(L34=3,3,IF(L34=4,4,IF(L34=5,5,IF(L34=6,6,IF(L34=7,7,IF(L34=8,8,0))))))))</f>
        <v>1</v>
      </c>
      <c r="V34" s="43">
        <f t="shared" si="1"/>
        <v>15</v>
      </c>
      <c r="W34" s="15">
        <f>IF(L34=9,9,IF(L34=10,10,IF(L34=11,11,IF(L34=12,12,IF(L34=13,13,IF(L34=14,14,IF(L34=15,15,IF(L34=16,16,0))))))))</f>
        <v>0</v>
      </c>
      <c r="X34" s="15">
        <f t="shared" si="2"/>
        <v>0</v>
      </c>
      <c r="Y34" s="15">
        <f>IF(L34=17,17,IF(L34=18,18,IF(L34=19,19,IF(L34=20,20,IF(L34=21,21,IF(L34=22,22,IF(L34=23,23,IF(L34=24,24,0))))))))</f>
        <v>0</v>
      </c>
      <c r="Z34" s="15">
        <f t="shared" si="3"/>
        <v>0</v>
      </c>
      <c r="AA34" s="15">
        <f>COUNTIF(D34:I34,"&gt;=200")</f>
        <v>0</v>
      </c>
      <c r="AB34" s="15">
        <f>AA34*2</f>
        <v>0</v>
      </c>
      <c r="AC34" s="15">
        <f>COUNTIF(D34:I34,"&gt;=250")</f>
        <v>0</v>
      </c>
      <c r="AD34" s="15">
        <f>AC34*2</f>
        <v>0</v>
      </c>
      <c r="AE34" s="15">
        <f>COUNTIF(D34:I34,"=300")</f>
        <v>0</v>
      </c>
      <c r="AF34" s="15">
        <f>AE34*6</f>
        <v>0</v>
      </c>
      <c r="AG34" s="15">
        <f t="shared" si="4"/>
        <v>0</v>
      </c>
      <c r="AH34" s="15">
        <f t="shared" si="5"/>
        <v>0</v>
      </c>
      <c r="AI34" s="15">
        <f t="shared" si="6"/>
        <v>0</v>
      </c>
      <c r="AJ34" s="15">
        <f t="shared" si="7"/>
        <v>0</v>
      </c>
      <c r="AK34" s="15"/>
      <c r="AL34" s="15"/>
      <c r="AM34" s="15"/>
      <c r="AN34" s="15"/>
      <c r="AO34" s="15"/>
      <c r="AP34" s="15"/>
      <c r="AQ34" s="15"/>
    </row>
    <row r="35" spans="1:43" ht="12.75">
      <c r="A35" s="108"/>
      <c r="B35" s="29">
        <v>2</v>
      </c>
      <c r="C35" s="17" t="str">
        <f>jmena!A21</f>
        <v>Michal Kopřiva</v>
      </c>
      <c r="D35" s="14"/>
      <c r="E35" s="14"/>
      <c r="F35" s="14"/>
      <c r="G35" s="14"/>
      <c r="H35" s="14"/>
      <c r="I35" s="14"/>
      <c r="J35" s="30">
        <f>SUM(D35:I35)</f>
        <v>0</v>
      </c>
      <c r="K35" s="31" t="e">
        <f>AVERAGE(D35:I35)</f>
        <v>#DIV/0!</v>
      </c>
      <c r="L35" s="29">
        <f>RANK(J35,$J$4:$J$41,0)</f>
        <v>1</v>
      </c>
      <c r="M35" s="47">
        <v>0</v>
      </c>
      <c r="N35" s="47">
        <v>0</v>
      </c>
      <c r="O35" s="47">
        <v>0</v>
      </c>
      <c r="P35" s="47">
        <v>0</v>
      </c>
      <c r="Q35" s="8">
        <f t="shared" si="0"/>
        <v>0</v>
      </c>
      <c r="R35" s="9">
        <f>RANK(Q35,Q4:Q41,0)</f>
        <v>1</v>
      </c>
      <c r="S35" s="41" t="str">
        <f>RIGHT(C35,3)</f>
        <v>iva</v>
      </c>
      <c r="T35" s="15">
        <f>IF(OR(S35="ová",S35="ská",C35="romana fischer"),4,3)</f>
        <v>3</v>
      </c>
      <c r="U35" s="15">
        <f>IF(L35=1,1,IF(L35=2,2,IF(L35=3,3,IF(L35=4,4,IF(L35=5,5,IF(L35=6,6,IF(L35=7,7,IF(L35=8,8,0))))))))</f>
        <v>1</v>
      </c>
      <c r="V35" s="43">
        <f t="shared" si="1"/>
        <v>15</v>
      </c>
      <c r="W35" s="15">
        <f>IF(L35=9,9,IF(L35=10,10,IF(L35=11,11,IF(L35=12,12,IF(L35=13,13,IF(L35=14,14,IF(L35=15,15,IF(L35=16,16,0))))))))</f>
        <v>0</v>
      </c>
      <c r="X35" s="15">
        <f t="shared" si="2"/>
        <v>0</v>
      </c>
      <c r="Y35" s="15">
        <f>IF(L35=17,17,IF(L35=18,18,IF(L35=19,19,IF(L35=20,20,IF(L35=21,21,IF(L35=22,22,IF(L35=23,23,IF(L35=24,24,0))))))))</f>
        <v>0</v>
      </c>
      <c r="Z35" s="15">
        <f t="shared" si="3"/>
        <v>0</v>
      </c>
      <c r="AA35" s="15">
        <f>COUNTIF(D35:I35,"&gt;=200")</f>
        <v>0</v>
      </c>
      <c r="AB35" s="15">
        <f>AA35*2</f>
        <v>0</v>
      </c>
      <c r="AC35" s="15">
        <f>COUNTIF(D35:I35,"&gt;=250")</f>
        <v>0</v>
      </c>
      <c r="AD35" s="15">
        <f>AC35*2</f>
        <v>0</v>
      </c>
      <c r="AE35" s="15">
        <f>COUNTIF(D35:I35,"=300")</f>
        <v>0</v>
      </c>
      <c r="AF35" s="15">
        <f>AE35*6</f>
        <v>0</v>
      </c>
      <c r="AG35" s="15">
        <f t="shared" si="4"/>
        <v>0</v>
      </c>
      <c r="AH35" s="15">
        <f t="shared" si="5"/>
        <v>0</v>
      </c>
      <c r="AI35" s="15">
        <f t="shared" si="6"/>
        <v>0</v>
      </c>
      <c r="AJ35" s="15">
        <f t="shared" si="7"/>
        <v>0</v>
      </c>
      <c r="AK35" s="15"/>
      <c r="AL35" s="15"/>
      <c r="AM35" s="15"/>
      <c r="AN35" s="15"/>
      <c r="AO35" s="15"/>
      <c r="AP35" s="15"/>
      <c r="AQ35" s="15"/>
    </row>
    <row r="36" spans="1:43" ht="12.75">
      <c r="A36" s="108"/>
      <c r="B36" s="29">
        <v>3</v>
      </c>
      <c r="C36" s="17" t="str">
        <f>jmena!A22</f>
        <v>Gabriela Kocourková</v>
      </c>
      <c r="D36" s="14"/>
      <c r="E36" s="14"/>
      <c r="F36" s="14"/>
      <c r="G36" s="14"/>
      <c r="H36" s="14"/>
      <c r="I36" s="14"/>
      <c r="J36" s="30">
        <f>SUM(D36:I36)</f>
        <v>0</v>
      </c>
      <c r="K36" s="31" t="e">
        <f>AVERAGE(D36:I36)</f>
        <v>#DIV/0!</v>
      </c>
      <c r="L36" s="29">
        <f>RANK(J36,$J$4:$J$41,0)</f>
        <v>1</v>
      </c>
      <c r="M36" s="47">
        <v>0</v>
      </c>
      <c r="N36" s="47">
        <v>0</v>
      </c>
      <c r="O36" s="47">
        <v>0</v>
      </c>
      <c r="P36" s="47">
        <v>0</v>
      </c>
      <c r="Q36" s="8">
        <f t="shared" si="0"/>
        <v>0</v>
      </c>
      <c r="R36" s="9">
        <f>RANK(Q36,Q4:Q41,0)</f>
        <v>1</v>
      </c>
      <c r="S36" s="41" t="str">
        <f>RIGHT(C36,3)</f>
        <v>ová</v>
      </c>
      <c r="T36" s="15">
        <f>IF(OR(S36="ová",S36="ská",C36="romana fischer"),4,3)</f>
        <v>4</v>
      </c>
      <c r="U36" s="15">
        <f>IF(L36=1,1,IF(L36=2,2,IF(L36=3,3,IF(L36=4,4,IF(L36=5,5,IF(L36=6,6,IF(L36=7,7,IF(L36=8,8,0))))))))</f>
        <v>1</v>
      </c>
      <c r="V36" s="43">
        <f t="shared" si="1"/>
        <v>15</v>
      </c>
      <c r="W36" s="15">
        <f>IF(L36=9,9,IF(L36=10,10,IF(L36=11,11,IF(L36=12,12,IF(L36=13,13,IF(L36=14,14,IF(L36=15,15,IF(L36=16,16,0))))))))</f>
        <v>0</v>
      </c>
      <c r="X36" s="15">
        <f t="shared" si="2"/>
        <v>0</v>
      </c>
      <c r="Y36" s="15">
        <f>IF(L36=17,17,IF(L36=18,18,IF(L36=19,19,IF(L36=20,20,IF(L36=21,21,IF(L36=22,22,IF(L36=23,23,IF(L36=24,24,0))))))))</f>
        <v>0</v>
      </c>
      <c r="Z36" s="15">
        <f t="shared" si="3"/>
        <v>0</v>
      </c>
      <c r="AA36" s="15">
        <f>COUNTIF(D36:I36,"&gt;=200")</f>
        <v>0</v>
      </c>
      <c r="AB36" s="15">
        <f>AA36*2</f>
        <v>0</v>
      </c>
      <c r="AC36" s="15">
        <f>COUNTIF(D36:I36,"&gt;=250")</f>
        <v>0</v>
      </c>
      <c r="AD36" s="15">
        <f>AC36*2</f>
        <v>0</v>
      </c>
      <c r="AE36" s="15">
        <f>COUNTIF(D36:I36,"=300")</f>
        <v>0</v>
      </c>
      <c r="AF36" s="15">
        <f>AE36*6</f>
        <v>0</v>
      </c>
      <c r="AG36" s="15">
        <f t="shared" si="4"/>
        <v>0</v>
      </c>
      <c r="AH36" s="15">
        <f t="shared" si="5"/>
        <v>0</v>
      </c>
      <c r="AI36" s="15">
        <f t="shared" si="6"/>
        <v>0</v>
      </c>
      <c r="AJ36" s="15">
        <f t="shared" si="7"/>
        <v>0</v>
      </c>
      <c r="AK36" s="15"/>
      <c r="AL36" s="15"/>
      <c r="AM36" s="15"/>
      <c r="AN36" s="15"/>
      <c r="AO36" s="15"/>
      <c r="AP36" s="15"/>
      <c r="AQ36" s="15"/>
    </row>
    <row r="37" spans="1:43" ht="13.5" thickBot="1">
      <c r="A37" s="107" t="s">
        <v>95</v>
      </c>
      <c r="B37" s="107"/>
      <c r="C37" s="107"/>
      <c r="D37" s="32">
        <f aca="true" t="shared" si="14" ref="D37:I37">SUM(D34:D36)</f>
        <v>0</v>
      </c>
      <c r="E37" s="32">
        <f t="shared" si="14"/>
        <v>0</v>
      </c>
      <c r="F37" s="32">
        <f t="shared" si="14"/>
        <v>0</v>
      </c>
      <c r="G37" s="32">
        <f t="shared" si="14"/>
        <v>0</v>
      </c>
      <c r="H37" s="32">
        <f t="shared" si="14"/>
        <v>0</v>
      </c>
      <c r="I37" s="32">
        <f t="shared" si="14"/>
        <v>0</v>
      </c>
      <c r="J37" s="33" t="str">
        <f>IF(SUM(J34:J36)&lt;&gt;SUM(D37:I37),"chyba vzorců","vzorce OK")</f>
        <v>vzorce OK</v>
      </c>
      <c r="K37" s="34"/>
      <c r="L37" s="44"/>
      <c r="M37" s="48"/>
      <c r="N37" s="48"/>
      <c r="O37" s="48"/>
      <c r="P37" s="14"/>
      <c r="Q37" s="8"/>
      <c r="R37" s="9"/>
      <c r="S37" s="41"/>
      <c r="T37" s="15"/>
      <c r="U37" s="15"/>
      <c r="V37" s="43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>
        <f t="shared" si="4"/>
        <v>0</v>
      </c>
      <c r="AH37" s="15">
        <f t="shared" si="5"/>
        <v>0</v>
      </c>
      <c r="AI37" s="15">
        <f t="shared" si="6"/>
        <v>0</v>
      </c>
      <c r="AJ37" s="15">
        <f t="shared" si="7"/>
        <v>0</v>
      </c>
      <c r="AK37" s="15"/>
      <c r="AL37" s="15"/>
      <c r="AM37" s="15"/>
      <c r="AN37" s="15"/>
      <c r="AO37" s="15"/>
      <c r="AP37" s="15"/>
      <c r="AQ37" s="15"/>
    </row>
    <row r="38" spans="1:43" ht="13.5" thickBot="1">
      <c r="A38" s="23" t="s">
        <v>13</v>
      </c>
      <c r="B38" s="24" t="s">
        <v>14</v>
      </c>
      <c r="C38" s="25" t="s">
        <v>94</v>
      </c>
      <c r="D38" s="25" t="s">
        <v>15</v>
      </c>
      <c r="E38" s="25" t="s">
        <v>16</v>
      </c>
      <c r="F38" s="25" t="s">
        <v>17</v>
      </c>
      <c r="G38" s="25" t="s">
        <v>18</v>
      </c>
      <c r="H38" s="25" t="s">
        <v>19</v>
      </c>
      <c r="I38" s="25" t="s">
        <v>20</v>
      </c>
      <c r="J38" s="26" t="s">
        <v>21</v>
      </c>
      <c r="K38" s="27" t="s">
        <v>22</v>
      </c>
      <c r="L38" s="26" t="s">
        <v>14</v>
      </c>
      <c r="M38" s="48"/>
      <c r="N38" s="48"/>
      <c r="O38" s="48"/>
      <c r="P38" s="14"/>
      <c r="Q38" s="8"/>
      <c r="R38" s="9"/>
      <c r="S38" s="41"/>
      <c r="T38" s="15"/>
      <c r="U38" s="15"/>
      <c r="V38" s="43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>
        <f t="shared" si="4"/>
        <v>0</v>
      </c>
      <c r="AH38" s="15">
        <f t="shared" si="5"/>
        <v>0</v>
      </c>
      <c r="AI38" s="15">
        <f t="shared" si="6"/>
        <v>0</v>
      </c>
      <c r="AJ38" s="15">
        <f t="shared" si="7"/>
        <v>0</v>
      </c>
      <c r="AK38" s="15"/>
      <c r="AL38" s="15"/>
      <c r="AM38" s="15"/>
      <c r="AN38" s="15"/>
      <c r="AO38" s="15"/>
      <c r="AP38" s="15"/>
      <c r="AQ38" s="15"/>
    </row>
    <row r="39" spans="1:43" ht="13.5" thickTop="1">
      <c r="A39" s="106">
        <v>8</v>
      </c>
      <c r="B39" s="37">
        <v>1</v>
      </c>
      <c r="C39" s="13" t="str">
        <f>jmena!A23</f>
        <v>Jiří Kratochvíl</v>
      </c>
      <c r="D39" s="14"/>
      <c r="E39" s="14"/>
      <c r="F39" s="14"/>
      <c r="G39" s="14"/>
      <c r="H39" s="14"/>
      <c r="I39" s="14"/>
      <c r="J39" s="30">
        <f>SUM(D39:I39)</f>
        <v>0</v>
      </c>
      <c r="K39" s="31" t="e">
        <f>AVERAGE(D39:I39)</f>
        <v>#DIV/0!</v>
      </c>
      <c r="L39" s="29">
        <f>RANK(J39,$J$4:$J$41,0)</f>
        <v>1</v>
      </c>
      <c r="M39" s="47">
        <v>0</v>
      </c>
      <c r="N39" s="47">
        <v>0</v>
      </c>
      <c r="O39" s="47">
        <v>0</v>
      </c>
      <c r="P39" s="47">
        <v>0</v>
      </c>
      <c r="Q39" s="8">
        <f t="shared" si="0"/>
        <v>0</v>
      </c>
      <c r="R39" s="9">
        <f>RANK(Q39,Q4:Q41,0)</f>
        <v>1</v>
      </c>
      <c r="S39" s="41" t="str">
        <f>RIGHT(C39,3)</f>
        <v>víl</v>
      </c>
      <c r="T39" s="15">
        <f>IF(OR(S39="ová",S39="ská",C39="romana fischer"),4,3)</f>
        <v>3</v>
      </c>
      <c r="U39" s="15">
        <f>IF(L39=1,1,IF(L39=2,2,IF(L39=3,3,IF(L39=4,4,IF(L39=5,5,IF(L39=6,6,IF(L39=7,7,IF(L39=8,8,0))))))))</f>
        <v>1</v>
      </c>
      <c r="V39" s="43">
        <f t="shared" si="1"/>
        <v>15</v>
      </c>
      <c r="W39" s="15">
        <f>IF(L39=9,9,IF(L39=10,10,IF(L39=11,11,IF(L39=12,12,IF(L39=13,13,IF(L39=14,14,IF(L39=15,15,IF(L39=16,16,0))))))))</f>
        <v>0</v>
      </c>
      <c r="X39" s="15">
        <f t="shared" si="2"/>
        <v>0</v>
      </c>
      <c r="Y39" s="15">
        <f>IF(L39=17,17,IF(L39=18,18,IF(L39=19,19,IF(L39=20,20,IF(L39=21,21,IF(L39=22,22,IF(L39=23,23,IF(L39=24,24,0))))))))</f>
        <v>0</v>
      </c>
      <c r="Z39" s="15">
        <f t="shared" si="3"/>
        <v>0</v>
      </c>
      <c r="AA39" s="15">
        <f>COUNTIF(D39:I39,"&gt;=200")</f>
        <v>0</v>
      </c>
      <c r="AB39" s="15">
        <f>AA39*2</f>
        <v>0</v>
      </c>
      <c r="AC39" s="15">
        <f>COUNTIF(D39:I39,"&gt;=250")</f>
        <v>0</v>
      </c>
      <c r="AD39" s="15">
        <f>AC39*2</f>
        <v>0</v>
      </c>
      <c r="AE39" s="15">
        <f>COUNTIF(D39:I39,"=300")</f>
        <v>0</v>
      </c>
      <c r="AF39" s="15">
        <f>AE39*6</f>
        <v>0</v>
      </c>
      <c r="AG39" s="15">
        <f t="shared" si="4"/>
        <v>0</v>
      </c>
      <c r="AH39" s="15">
        <f t="shared" si="5"/>
        <v>0</v>
      </c>
      <c r="AI39" s="15">
        <f t="shared" si="6"/>
        <v>0</v>
      </c>
      <c r="AJ39" s="15">
        <f t="shared" si="7"/>
        <v>0</v>
      </c>
      <c r="AK39" s="15"/>
      <c r="AL39" s="15"/>
      <c r="AM39" s="15"/>
      <c r="AN39" s="15"/>
      <c r="AO39" s="15"/>
      <c r="AP39" s="15"/>
      <c r="AQ39" s="15"/>
    </row>
    <row r="40" spans="1:43" ht="12.75">
      <c r="A40" s="106"/>
      <c r="B40" s="29">
        <v>2</v>
      </c>
      <c r="C40" s="17" t="str">
        <f>jmena!A24</f>
        <v>Miloš Bacík</v>
      </c>
      <c r="D40" s="14"/>
      <c r="E40" s="14"/>
      <c r="F40" s="14"/>
      <c r="G40" s="14"/>
      <c r="H40" s="14"/>
      <c r="I40" s="14"/>
      <c r="J40" s="30">
        <f>SUM(D40:I40)</f>
        <v>0</v>
      </c>
      <c r="K40" s="31" t="e">
        <f>AVERAGE(D40:I40)</f>
        <v>#DIV/0!</v>
      </c>
      <c r="L40" s="29">
        <f>RANK(J40,$J$4:$J$41,0)</f>
        <v>1</v>
      </c>
      <c r="M40" s="47">
        <v>0</v>
      </c>
      <c r="N40" s="47">
        <v>0</v>
      </c>
      <c r="O40" s="47">
        <v>0</v>
      </c>
      <c r="P40" s="47">
        <v>0</v>
      </c>
      <c r="Q40" s="8">
        <f t="shared" si="0"/>
        <v>0</v>
      </c>
      <c r="R40" s="9">
        <f>RANK(Q40,Q4:Q41,0)</f>
        <v>1</v>
      </c>
      <c r="S40" s="41" t="str">
        <f>RIGHT(C40,3)</f>
        <v>cík</v>
      </c>
      <c r="T40" s="15">
        <f>IF(OR(S40="ová",S40="ská",C40="romana fischer"),4,3)</f>
        <v>3</v>
      </c>
      <c r="U40" s="15">
        <f>IF(L40=1,1,IF(L40=2,2,IF(L40=3,3,IF(L40=4,4,IF(L40=5,5,IF(L40=6,6,IF(L40=7,7,IF(L40=8,8,0))))))))</f>
        <v>1</v>
      </c>
      <c r="V40" s="43">
        <f t="shared" si="1"/>
        <v>15</v>
      </c>
      <c r="W40" s="15">
        <f>IF(L40=9,9,IF(L40=10,10,IF(L40=11,11,IF(L40=12,12,IF(L40=13,13,IF(L40=14,14,IF(L40=15,15,IF(L40=16,16,0))))))))</f>
        <v>0</v>
      </c>
      <c r="X40" s="15">
        <f t="shared" si="2"/>
        <v>0</v>
      </c>
      <c r="Y40" s="15">
        <f>IF(L40=17,17,IF(L40=18,18,IF(L40=19,19,IF(L40=20,20,IF(L40=21,21,IF(L40=22,22,IF(L40=23,23,IF(L40=24,24,0))))))))</f>
        <v>0</v>
      </c>
      <c r="Z40" s="15">
        <f t="shared" si="3"/>
        <v>0</v>
      </c>
      <c r="AA40" s="15">
        <f>COUNTIF(D40:I40,"&gt;=200")</f>
        <v>0</v>
      </c>
      <c r="AB40" s="15">
        <f>AA40*2</f>
        <v>0</v>
      </c>
      <c r="AC40" s="15">
        <f>COUNTIF(D40:I40,"&gt;=250")</f>
        <v>0</v>
      </c>
      <c r="AD40" s="15">
        <f>AC40*2</f>
        <v>0</v>
      </c>
      <c r="AE40" s="15">
        <f>COUNTIF(D40:I40,"=300")</f>
        <v>0</v>
      </c>
      <c r="AF40" s="15">
        <f>AE40*6</f>
        <v>0</v>
      </c>
      <c r="AG40" s="15">
        <f t="shared" si="4"/>
        <v>0</v>
      </c>
      <c r="AH40" s="15">
        <f t="shared" si="5"/>
        <v>0</v>
      </c>
      <c r="AI40" s="15">
        <f t="shared" si="6"/>
        <v>0</v>
      </c>
      <c r="AJ40" s="15">
        <f t="shared" si="7"/>
        <v>0</v>
      </c>
      <c r="AK40" s="15"/>
      <c r="AL40" s="15"/>
      <c r="AM40" s="15"/>
      <c r="AN40" s="15"/>
      <c r="AO40" s="15"/>
      <c r="AP40" s="15"/>
      <c r="AQ40" s="15"/>
    </row>
    <row r="41" spans="1:43" ht="12.75">
      <c r="A41" s="106"/>
      <c r="B41" s="29">
        <v>3</v>
      </c>
      <c r="C41" s="17" t="str">
        <f>jmena!A25</f>
        <v>Zdeněk Minář</v>
      </c>
      <c r="D41" s="14"/>
      <c r="E41" s="14"/>
      <c r="F41" s="14"/>
      <c r="G41" s="14"/>
      <c r="H41" s="14"/>
      <c r="I41" s="14"/>
      <c r="J41" s="30">
        <f>SUM(D41:I41)</f>
        <v>0</v>
      </c>
      <c r="K41" s="31" t="e">
        <f>AVERAGE(D41:I41)</f>
        <v>#DIV/0!</v>
      </c>
      <c r="L41" s="29">
        <f>RANK(J41,$J$4:$J$41,0)</f>
        <v>1</v>
      </c>
      <c r="M41" s="47">
        <v>0</v>
      </c>
      <c r="N41" s="47">
        <v>0</v>
      </c>
      <c r="O41" s="47">
        <v>0</v>
      </c>
      <c r="P41" s="47">
        <v>0</v>
      </c>
      <c r="Q41" s="8">
        <f t="shared" si="0"/>
        <v>0</v>
      </c>
      <c r="R41" s="9">
        <f>RANK(Q41,Q4:Q41,0)</f>
        <v>1</v>
      </c>
      <c r="S41" s="41" t="str">
        <f>RIGHT(C41,3)</f>
        <v>nář</v>
      </c>
      <c r="T41" s="15">
        <f>IF(OR(S41="ová",S41="ská",C41="romana fischer"),4,3)</f>
        <v>3</v>
      </c>
      <c r="U41" s="15">
        <f>IF(L41=1,1,IF(L41=2,2,IF(L41=3,3,IF(L41=4,4,IF(L41=5,5,IF(L41=6,6,IF(L41=7,7,IF(L41=8,8,0))))))))</f>
        <v>1</v>
      </c>
      <c r="V41" s="43">
        <f t="shared" si="1"/>
        <v>15</v>
      </c>
      <c r="W41" s="15">
        <f>IF(L41=9,9,IF(L41=10,10,IF(L41=11,11,IF(L41=12,12,IF(L41=13,13,IF(L41=14,14,IF(L41=15,15,IF(L41=16,16,0))))))))</f>
        <v>0</v>
      </c>
      <c r="X41" s="15">
        <f t="shared" si="2"/>
        <v>0</v>
      </c>
      <c r="Y41" s="15">
        <f>IF(L41=17,17,IF(L41=18,18,IF(L41=19,19,IF(L41=20,20,IF(L41=21,21,IF(L41=22,22,IF(L41=23,23,IF(L41=24,24,0))))))))</f>
        <v>0</v>
      </c>
      <c r="Z41" s="15">
        <f t="shared" si="3"/>
        <v>0</v>
      </c>
      <c r="AA41" s="15">
        <f>COUNTIF(D41:I41,"&gt;=200")</f>
        <v>0</v>
      </c>
      <c r="AB41" s="15">
        <f>AA41*2</f>
        <v>0</v>
      </c>
      <c r="AC41" s="15">
        <f>COUNTIF(D41:I41,"&gt;=250")</f>
        <v>0</v>
      </c>
      <c r="AD41" s="15">
        <f>AC41*2</f>
        <v>0</v>
      </c>
      <c r="AE41" s="15">
        <f>COUNTIF(D41:I41,"=300")</f>
        <v>0</v>
      </c>
      <c r="AF41" s="15">
        <f>AE41*6</f>
        <v>0</v>
      </c>
      <c r="AG41" s="15">
        <f t="shared" si="4"/>
        <v>0</v>
      </c>
      <c r="AH41" s="15">
        <f t="shared" si="5"/>
        <v>0</v>
      </c>
      <c r="AI41" s="15">
        <f t="shared" si="6"/>
        <v>0</v>
      </c>
      <c r="AJ41" s="15">
        <f t="shared" si="7"/>
        <v>0</v>
      </c>
      <c r="AK41" s="15"/>
      <c r="AL41" s="15"/>
      <c r="AM41" s="15"/>
      <c r="AN41" s="15"/>
      <c r="AO41" s="15"/>
      <c r="AP41" s="15"/>
      <c r="AQ41" s="15"/>
    </row>
    <row r="42" spans="1:40" ht="13.5" thickBot="1">
      <c r="A42" s="107" t="s">
        <v>95</v>
      </c>
      <c r="B42" s="107"/>
      <c r="C42" s="107"/>
      <c r="D42" s="32">
        <f aca="true" t="shared" si="15" ref="D42:I42">SUM(D39:D41)</f>
        <v>0</v>
      </c>
      <c r="E42" s="32">
        <f t="shared" si="15"/>
        <v>0</v>
      </c>
      <c r="F42" s="32">
        <f t="shared" si="15"/>
        <v>0</v>
      </c>
      <c r="G42" s="32">
        <f t="shared" si="15"/>
        <v>0</v>
      </c>
      <c r="H42" s="32">
        <f t="shared" si="15"/>
        <v>0</v>
      </c>
      <c r="I42" s="32">
        <f t="shared" si="15"/>
        <v>0</v>
      </c>
      <c r="J42" s="33" t="str">
        <f>IF(SUM(J39:J41)&lt;&gt;SUM(D42:I42),"chyba vzorců","vzorce OK")</f>
        <v>vzorce OK</v>
      </c>
      <c r="K42" s="34"/>
      <c r="L42" s="35"/>
      <c r="M42" s="80">
        <f>SUM(M4:M41)</f>
        <v>0</v>
      </c>
      <c r="N42" s="80">
        <f>SUM(N4:N41)</f>
        <v>0</v>
      </c>
      <c r="O42" s="80">
        <f>SUM(O4:O41)</f>
        <v>0</v>
      </c>
      <c r="P42" s="80">
        <f>SUM(P4:P41)</f>
        <v>0</v>
      </c>
      <c r="AK42" s="15"/>
      <c r="AL42" s="15"/>
      <c r="AN42" s="15"/>
    </row>
  </sheetData>
  <sheetProtection password="CB79" sheet="1"/>
  <mergeCells count="18">
    <mergeCell ref="M1:O1"/>
    <mergeCell ref="AG1:AI1"/>
    <mergeCell ref="A4:A6"/>
    <mergeCell ref="A7:C7"/>
    <mergeCell ref="A9:A11"/>
    <mergeCell ref="A12:C12"/>
    <mergeCell ref="A14:A16"/>
    <mergeCell ref="A17:C17"/>
    <mergeCell ref="A19:A21"/>
    <mergeCell ref="A22:C22"/>
    <mergeCell ref="A24:A26"/>
    <mergeCell ref="A27:C27"/>
    <mergeCell ref="A29:A31"/>
    <mergeCell ref="A32:C32"/>
    <mergeCell ref="A34:A36"/>
    <mergeCell ref="A37:C37"/>
    <mergeCell ref="A39:A41"/>
    <mergeCell ref="A42:C42"/>
  </mergeCells>
  <conditionalFormatting sqref="AM4:AM41 AK4:AL42 AO4:AQ41 AN4:AN42 U4:AJ41">
    <cfRule type="cellIs" priority="1" dxfId="47" operator="equal" stopIfTrue="1">
      <formula>0</formula>
    </cfRule>
  </conditionalFormatting>
  <conditionalFormatting sqref="L3:L42">
    <cfRule type="cellIs" priority="2" dxfId="48" operator="equal" stopIfTrue="1">
      <formula>1</formula>
    </cfRule>
    <cfRule type="cellIs" priority="3" dxfId="49" operator="equal" stopIfTrue="1">
      <formula>2</formula>
    </cfRule>
    <cfRule type="cellIs" priority="4" dxfId="50" operator="equal" stopIfTrue="1">
      <formula>3</formula>
    </cfRule>
  </conditionalFormatting>
  <conditionalFormatting sqref="D7:I7 D12:I12 D17:I17 D22:I22 D27:I27 D32:I32 D37:I37 D42:I42">
    <cfRule type="cellIs" priority="5" dxfId="51" operator="greaterThanOrEqual" stopIfTrue="1">
      <formula>500</formula>
    </cfRule>
  </conditionalFormatting>
  <conditionalFormatting sqref="D4:I6 D9:I11 D14:I16 D19:I21 D24:I26 D29:I31 D34:I36 D39:I41">
    <cfRule type="cellIs" priority="6" dxfId="52" operator="between" stopIfTrue="1">
      <formula>200</formula>
      <formula>299</formula>
    </cfRule>
    <cfRule type="cellIs" priority="7" dxfId="0" operator="equal" stopIfTrue="1">
      <formula>300</formula>
    </cfRule>
  </conditionalFormatting>
  <dataValidations count="2">
    <dataValidation type="whole" operator="lessThanOrEqual" allowBlank="1" showInputMessage="1" showErrorMessage="1" sqref="D39:I41 D4:I6 D9:I11 D14:I16 D19:I21 D24:I26 D29:I31 D34:I36">
      <formula1>300</formula1>
    </dataValidation>
    <dataValidation type="whole" allowBlank="1" showInputMessage="1" showErrorMessage="1" sqref="M4:P6 M9:P11 M14:P16 M19:P21 M24:P26 M29:P31 M34:P36 M39:P41">
      <formula1>0</formula1>
      <formula2>9</formula2>
    </dataValidation>
  </dataValidation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"/>
  <dimension ref="A1:F10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6" ht="12.75">
      <c r="A1" s="76" t="s">
        <v>121</v>
      </c>
      <c r="B1" s="76" t="s">
        <v>40</v>
      </c>
      <c r="C1" s="76" t="s">
        <v>41</v>
      </c>
      <c r="D1" s="76" t="s">
        <v>99</v>
      </c>
      <c r="E1" s="76">
        <v>200</v>
      </c>
      <c r="F1" s="76">
        <v>250</v>
      </c>
    </row>
    <row r="2" spans="1:6" ht="12.75">
      <c r="A2" s="76">
        <v>1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>
        <v>2</v>
      </c>
    </row>
    <row r="3" spans="1:6" ht="12.75">
      <c r="A3" s="76">
        <v>2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>
        <v>1</v>
      </c>
    </row>
    <row r="4" spans="1:6" ht="12.75">
      <c r="A4" s="76">
        <v>3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>
        <v>4</v>
      </c>
    </row>
    <row r="5" spans="1:6" ht="12.75">
      <c r="A5" s="76">
        <v>4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>
        <v>1</v>
      </c>
    </row>
    <row r="6" spans="1:6" ht="12.75">
      <c r="A6" s="76">
        <v>5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>
        <v>0</v>
      </c>
    </row>
    <row r="7" spans="1:6" ht="12.75">
      <c r="A7" s="76">
        <v>6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>
        <v>1</v>
      </c>
    </row>
    <row r="8" spans="1:6" ht="12.75">
      <c r="A8" s="76">
        <v>7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>
        <v>2</v>
      </c>
    </row>
    <row r="9" spans="1:6" ht="12.75">
      <c r="A9" s="76">
        <v>8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>
        <v>1</v>
      </c>
    </row>
    <row r="10" spans="1:6" ht="12.75">
      <c r="A10" s="76" t="s">
        <v>122</v>
      </c>
      <c r="B10" s="76" t="e">
        <f>SUM(B2:B9)</f>
        <v>#REF!</v>
      </c>
      <c r="C10" s="76" t="e">
        <f>SUM(C2:C9)</f>
        <v>#REF!</v>
      </c>
      <c r="D10" s="76" t="e">
        <f>SUM(D2:D9)</f>
        <v>#REF!</v>
      </c>
      <c r="E10" s="76" t="e">
        <f>SUM(E2:E9)</f>
        <v>#REF!</v>
      </c>
      <c r="F10" s="76">
        <f>SUM(F2:F9)</f>
        <v>12</v>
      </c>
    </row>
  </sheetData>
  <sheetProtection/>
  <printOptions/>
  <pageMargins left="0.7" right="0.7" top="0.787401575" bottom="0.787401575" header="0.3" footer="0.3"/>
  <pageSetup orientation="portrait" paperSize="9"/>
  <ignoredErrors>
    <ignoredError sqref="F1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0">
    <pageSetUpPr fitToPage="1"/>
  </sheetPr>
  <dimension ref="A1:AQ42"/>
  <sheetViews>
    <sheetView showRowColHeaders="0" zoomScale="86" zoomScaleNormal="86" zoomScalePageLayoutView="0" workbookViewId="0" topLeftCell="A1">
      <pane xSplit="3" topLeftCell="D1" activePane="topRight" state="frozen"/>
      <selection pane="topLeft" activeCell="C4" sqref="C4"/>
      <selection pane="topRight" activeCell="E53" sqref="E53"/>
    </sheetView>
  </sheetViews>
  <sheetFormatPr defaultColWidth="9.00390625" defaultRowHeight="12.75"/>
  <cols>
    <col min="1" max="1" width="7.125" style="0" customWidth="1"/>
    <col min="2" max="2" width="6.875" style="0" customWidth="1"/>
    <col min="3" max="3" width="23.00390625" style="1" customWidth="1"/>
    <col min="10" max="10" width="12.25390625" style="0" customWidth="1"/>
    <col min="11" max="11" width="9.125" style="5" customWidth="1"/>
    <col min="13" max="16" width="7.75390625" style="1" customWidth="1"/>
    <col min="17" max="17" width="8.625" style="3" customWidth="1"/>
    <col min="18" max="18" width="1.75390625" style="6" customWidth="1"/>
    <col min="19" max="19" width="1.37890625" style="42" customWidth="1"/>
    <col min="20" max="20" width="5.625" style="1" customWidth="1"/>
    <col min="21" max="21" width="0.875" style="1" customWidth="1"/>
    <col min="22" max="22" width="5.375" style="1" customWidth="1"/>
    <col min="23" max="23" width="0.875" style="1" customWidth="1"/>
    <col min="24" max="24" width="5.375" style="1" customWidth="1"/>
    <col min="25" max="25" width="0.875" style="1" customWidth="1"/>
    <col min="26" max="27" width="5.625" style="1" customWidth="1"/>
    <col min="28" max="32" width="5.375" style="1" customWidth="1"/>
    <col min="33" max="33" width="7.75390625" style="1" customWidth="1"/>
    <col min="34" max="34" width="8.625" style="1" bestFit="1" customWidth="1"/>
    <col min="35" max="35" width="15.125" style="1" bestFit="1" customWidth="1"/>
    <col min="36" max="36" width="6.625" style="1" bestFit="1" customWidth="1"/>
    <col min="37" max="38" width="6.625" style="1" customWidth="1"/>
    <col min="39" max="40" width="5.625" style="1" customWidth="1"/>
    <col min="41" max="41" width="5.375" style="1" customWidth="1"/>
    <col min="42" max="43" width="8.00390625" style="1" customWidth="1"/>
  </cols>
  <sheetData>
    <row r="1" spans="3:43" ht="20.25">
      <c r="C1" s="7" t="s">
        <v>132</v>
      </c>
      <c r="D1" s="21"/>
      <c r="E1" s="21"/>
      <c r="F1" s="21"/>
      <c r="G1" s="21"/>
      <c r="H1" s="21"/>
      <c r="I1" s="21"/>
      <c r="J1" s="21"/>
      <c r="K1" s="22"/>
      <c r="L1" s="21"/>
      <c r="M1" s="115" t="s">
        <v>98</v>
      </c>
      <c r="N1" s="116"/>
      <c r="O1" s="116"/>
      <c r="P1" s="78" t="s">
        <v>124</v>
      </c>
      <c r="Q1" s="8" t="s">
        <v>2</v>
      </c>
      <c r="R1" s="9" t="s">
        <v>2</v>
      </c>
      <c r="S1" s="40"/>
      <c r="T1" s="8" t="s">
        <v>3</v>
      </c>
      <c r="U1" s="10" t="s">
        <v>4</v>
      </c>
      <c r="V1" s="8" t="s">
        <v>3</v>
      </c>
      <c r="W1" s="10" t="s">
        <v>4</v>
      </c>
      <c r="X1" s="8" t="s">
        <v>3</v>
      </c>
      <c r="Y1" s="10" t="s">
        <v>4</v>
      </c>
      <c r="Z1" s="8" t="s">
        <v>3</v>
      </c>
      <c r="AA1" s="10" t="s">
        <v>1</v>
      </c>
      <c r="AB1" s="8" t="s">
        <v>3</v>
      </c>
      <c r="AC1" s="10" t="s">
        <v>1</v>
      </c>
      <c r="AD1" s="8" t="s">
        <v>3</v>
      </c>
      <c r="AE1" s="10" t="s">
        <v>1</v>
      </c>
      <c r="AF1" s="8" t="s">
        <v>3</v>
      </c>
      <c r="AG1" s="110" t="s">
        <v>3</v>
      </c>
      <c r="AH1" s="110"/>
      <c r="AI1" s="110"/>
      <c r="AJ1" s="8"/>
      <c r="AK1" s="10"/>
      <c r="AL1" s="10"/>
      <c r="AM1" s="8"/>
      <c r="AN1" s="10"/>
      <c r="AO1" s="8"/>
      <c r="AP1" s="10"/>
      <c r="AQ1" s="8"/>
    </row>
    <row r="2" spans="1:43" ht="13.5" thickBot="1">
      <c r="A2" s="21"/>
      <c r="B2" s="21"/>
      <c r="C2" s="15"/>
      <c r="D2" s="21"/>
      <c r="E2" s="21"/>
      <c r="F2" s="21"/>
      <c r="G2" s="21"/>
      <c r="H2" s="21"/>
      <c r="I2" s="21"/>
      <c r="J2" s="21"/>
      <c r="K2" s="22"/>
      <c r="L2" s="21"/>
      <c r="M2" s="45">
        <v>3</v>
      </c>
      <c r="N2" s="45">
        <v>4</v>
      </c>
      <c r="O2" s="45" t="s">
        <v>99</v>
      </c>
      <c r="P2" s="79" t="s">
        <v>125</v>
      </c>
      <c r="Q2" s="8" t="s">
        <v>5</v>
      </c>
      <c r="R2" s="9" t="s">
        <v>6</v>
      </c>
      <c r="S2" s="40" t="s">
        <v>36</v>
      </c>
      <c r="T2" s="15" t="s">
        <v>7</v>
      </c>
      <c r="U2" s="11" t="s">
        <v>8</v>
      </c>
      <c r="V2" s="12" t="s">
        <v>8</v>
      </c>
      <c r="W2" s="11" t="s">
        <v>9</v>
      </c>
      <c r="X2" s="15" t="s">
        <v>10</v>
      </c>
      <c r="Y2" s="11" t="s">
        <v>11</v>
      </c>
      <c r="Z2" s="15" t="s">
        <v>11</v>
      </c>
      <c r="AA2" s="10" t="s">
        <v>12</v>
      </c>
      <c r="AB2" s="15" t="s">
        <v>12</v>
      </c>
      <c r="AC2" s="10" t="s">
        <v>42</v>
      </c>
      <c r="AD2" s="15" t="s">
        <v>42</v>
      </c>
      <c r="AE2" s="10">
        <v>300</v>
      </c>
      <c r="AF2" s="15">
        <v>300</v>
      </c>
      <c r="AG2" s="15" t="s">
        <v>40</v>
      </c>
      <c r="AH2" s="15" t="s">
        <v>41</v>
      </c>
      <c r="AI2" s="15" t="s">
        <v>39</v>
      </c>
      <c r="AJ2" s="15" t="s">
        <v>125</v>
      </c>
      <c r="AK2" s="10"/>
      <c r="AL2" s="10"/>
      <c r="AM2" s="15"/>
      <c r="AN2" s="10"/>
      <c r="AO2" s="15"/>
      <c r="AP2" s="10"/>
      <c r="AQ2" s="15"/>
    </row>
    <row r="3" spans="1:43" ht="13.5" thickBot="1">
      <c r="A3" s="23" t="s">
        <v>13</v>
      </c>
      <c r="B3" s="24" t="s">
        <v>14</v>
      </c>
      <c r="C3" s="25" t="s">
        <v>94</v>
      </c>
      <c r="D3" s="25" t="s">
        <v>15</v>
      </c>
      <c r="E3" s="25" t="s">
        <v>16</v>
      </c>
      <c r="F3" s="25" t="s">
        <v>17</v>
      </c>
      <c r="G3" s="25" t="s">
        <v>18</v>
      </c>
      <c r="H3" s="25" t="s">
        <v>19</v>
      </c>
      <c r="I3" s="25" t="s">
        <v>20</v>
      </c>
      <c r="J3" s="26" t="s">
        <v>21</v>
      </c>
      <c r="K3" s="27" t="s">
        <v>22</v>
      </c>
      <c r="L3" s="26" t="s">
        <v>14</v>
      </c>
      <c r="M3" s="46"/>
      <c r="N3" s="46"/>
      <c r="O3" s="46"/>
      <c r="P3" s="29"/>
      <c r="Q3" s="39"/>
      <c r="R3" s="9"/>
      <c r="S3" s="40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0"/>
      <c r="AL3" s="10"/>
      <c r="AM3" s="15"/>
      <c r="AN3" s="15"/>
      <c r="AO3" s="15"/>
      <c r="AP3" s="10"/>
      <c r="AQ3" s="15"/>
    </row>
    <row r="4" spans="1:43" ht="13.5" thickTop="1">
      <c r="A4" s="108">
        <v>1</v>
      </c>
      <c r="B4" s="28">
        <v>1</v>
      </c>
      <c r="C4" s="13" t="s">
        <v>108</v>
      </c>
      <c r="D4" s="14">
        <v>161</v>
      </c>
      <c r="E4" s="14">
        <v>165</v>
      </c>
      <c r="F4" s="14">
        <v>191</v>
      </c>
      <c r="G4" s="14">
        <v>169</v>
      </c>
      <c r="H4" s="14">
        <v>147</v>
      </c>
      <c r="I4" s="14">
        <v>168</v>
      </c>
      <c r="J4" s="30">
        <f>SUM(D4:I4)</f>
        <v>1001</v>
      </c>
      <c r="K4" s="31">
        <f>AVERAGE(D4:I4)</f>
        <v>166.83333333333334</v>
      </c>
      <c r="L4" s="29">
        <f>RANK(J4,$J$4:$J$41,0)</f>
        <v>13</v>
      </c>
      <c r="M4" s="47">
        <v>0</v>
      </c>
      <c r="N4" s="47">
        <v>0</v>
      </c>
      <c r="O4" s="47">
        <v>0</v>
      </c>
      <c r="P4" s="47">
        <v>0</v>
      </c>
      <c r="Q4" s="8">
        <f>(IF(J4&lt;100,0,(SUM(T4,V4,X4,Z4,AB4,AD4,AF4,AG4,AH4,AI4,AJ4))))</f>
        <v>7</v>
      </c>
      <c r="R4" s="9">
        <f>RANK(Q4,Q4:Q41,0)</f>
        <v>16</v>
      </c>
      <c r="S4" s="41" t="str">
        <f>RIGHT(C4,3)</f>
        <v>ová</v>
      </c>
      <c r="T4" s="15">
        <f>IF(OR(S4="ová",S4="ská",C4="romana fischer"),4,3)</f>
        <v>4</v>
      </c>
      <c r="U4" s="15">
        <f>IF(L4=1,1,IF(L4=2,2,IF(L4=3,3,IF(L4=4,4,IF(L4=5,5,IF(L4=6,6,IF(L4=7,7,IF(L4=8,8,0))))))))</f>
        <v>0</v>
      </c>
      <c r="V4" s="43">
        <f>IF(U4=1,15,IF(U4=2,14,IF(U4=3,13,IF(U4=4,12,IF(U4=5,11,IF(U4=6,10,IF(U4=7,9,IF(U4=8,8,0))))))))</f>
        <v>0</v>
      </c>
      <c r="W4" s="15">
        <f>IF(L4=9,9,IF(L4=10,10,IF(L4=11,11,IF(L4=12,12,IF(L4=13,13,IF(L4=14,14,IF(L4=15,15,IF(L4=16,16,0))))))))</f>
        <v>13</v>
      </c>
      <c r="X4" s="15">
        <f>IF(W4=9,7,IF(W4=10,6,IF(W4=11,5,IF(W4=12,4,IF(W4=13,3,IF(W4=14,2,IF(W4=15,1,IF(W4=16,1,0))))))))</f>
        <v>3</v>
      </c>
      <c r="Y4" s="15">
        <f>IF(L4=17,17,IF(L4=18,18,IF(L4=19,19,IF(L4=20,20,IF(L4=21,21,IF(L4=22,22,IF(L4=23,23,IF(L4=24,24,0))))))))</f>
        <v>0</v>
      </c>
      <c r="Z4" s="15">
        <f>IF(Y4=17,1,IF(Y4=18,1,IF(Y4=19,1,IF(Y4=20,1,IF(Y4=21,0,IF(Y4=22,0,IF(Y4=23,0,IF(Y4=24,0,0))))))))</f>
        <v>0</v>
      </c>
      <c r="AA4" s="15">
        <f>COUNTIF(D4:I4,"&gt;=200")</f>
        <v>0</v>
      </c>
      <c r="AB4" s="15">
        <f>AA4*2</f>
        <v>0</v>
      </c>
      <c r="AC4" s="15">
        <f>COUNTIF(D4:I4,"&gt;=250")</f>
        <v>0</v>
      </c>
      <c r="AD4" s="15">
        <f>AC4*2</f>
        <v>0</v>
      </c>
      <c r="AE4" s="15">
        <f>COUNTIF(D4:I4,"=300")</f>
        <v>0</v>
      </c>
      <c r="AF4" s="15">
        <f>AE4*6</f>
        <v>0</v>
      </c>
      <c r="AG4" s="15">
        <f>M4*2</f>
        <v>0</v>
      </c>
      <c r="AH4" s="15">
        <f>N4*3</f>
        <v>0</v>
      </c>
      <c r="AI4" s="15">
        <f>O4*4</f>
        <v>0</v>
      </c>
      <c r="AJ4" s="15">
        <f>P4*1</f>
        <v>0</v>
      </c>
      <c r="AK4" s="15"/>
      <c r="AL4" s="15"/>
      <c r="AM4" s="15"/>
      <c r="AN4" s="15"/>
      <c r="AO4" s="15"/>
      <c r="AP4" s="15"/>
      <c r="AQ4" s="15"/>
    </row>
    <row r="5" spans="1:43" ht="12.75">
      <c r="A5" s="108"/>
      <c r="B5" s="29">
        <v>2</v>
      </c>
      <c r="C5" s="17" t="s">
        <v>113</v>
      </c>
      <c r="D5" s="14">
        <v>156</v>
      </c>
      <c r="E5" s="14">
        <v>143</v>
      </c>
      <c r="F5" s="14">
        <v>163</v>
      </c>
      <c r="G5" s="14">
        <v>167</v>
      </c>
      <c r="H5" s="14">
        <v>188</v>
      </c>
      <c r="I5" s="14">
        <v>164</v>
      </c>
      <c r="J5" s="30">
        <f>SUM(D5:I5)</f>
        <v>981</v>
      </c>
      <c r="K5" s="31">
        <f>AVERAGE(D5:I5)</f>
        <v>163.5</v>
      </c>
      <c r="L5" s="29">
        <f>RANK(J5,$J$4:$J$41,0)</f>
        <v>14</v>
      </c>
      <c r="M5" s="47">
        <v>3</v>
      </c>
      <c r="N5" s="47">
        <v>0</v>
      </c>
      <c r="O5" s="47">
        <v>0</v>
      </c>
      <c r="P5" s="47">
        <v>0</v>
      </c>
      <c r="Q5" s="8">
        <f aca="true" t="shared" si="0" ref="Q5:Q41">(IF(J5&lt;100,0,(SUM(T5,V5,X5,Z5,AB5,AD5,AF5,AG5,AH5,AI5,AJ5))))</f>
        <v>12</v>
      </c>
      <c r="R5" s="9">
        <f>RANK(Q5,Q4:Q41,0)</f>
        <v>12</v>
      </c>
      <c r="S5" s="41" t="str">
        <f>RIGHT(C5,3)</f>
        <v>ová</v>
      </c>
      <c r="T5" s="15">
        <f>IF(OR(S5="ová",S5="ská",C5="romana fischer"),4,3)</f>
        <v>4</v>
      </c>
      <c r="U5" s="15">
        <f>IF(L5=1,1,IF(L5=2,2,IF(L5=3,3,IF(L5=4,4,IF(L5=5,5,IF(L5=6,6,IF(L5=7,7,IF(L5=8,8,0))))))))</f>
        <v>0</v>
      </c>
      <c r="V5" s="43">
        <f aca="true" t="shared" si="1" ref="V5:V41">IF(U5=1,15,IF(U5=2,14,IF(U5=3,13,IF(U5=4,12,IF(U5=5,11,IF(U5=6,10,IF(U5=7,9,IF(U5=8,8,0))))))))</f>
        <v>0</v>
      </c>
      <c r="W5" s="15">
        <f>IF(L5=9,9,IF(L5=10,10,IF(L5=11,11,IF(L5=12,12,IF(L5=13,13,IF(L5=14,14,IF(L5=15,15,IF(L5=16,16,0))))))))</f>
        <v>14</v>
      </c>
      <c r="X5" s="15">
        <f aca="true" t="shared" si="2" ref="X5:X41">IF(W5=9,7,IF(W5=10,6,IF(W5=11,5,IF(W5=12,4,IF(W5=13,3,IF(W5=14,2,IF(W5=15,1,IF(W5=16,1,0))))))))</f>
        <v>2</v>
      </c>
      <c r="Y5" s="15">
        <f>IF(L5=17,17,IF(L5=18,18,IF(L5=19,19,IF(L5=20,20,IF(L5=21,21,IF(L5=22,22,IF(L5=23,23,IF(L5=24,24,0))))))))</f>
        <v>0</v>
      </c>
      <c r="Z5" s="15">
        <f aca="true" t="shared" si="3" ref="Z5:Z41">IF(Y5=17,1,IF(Y5=18,1,IF(Y5=19,1,IF(Y5=20,1,IF(Y5=21,0,IF(Y5=22,0,IF(Y5=23,0,IF(Y5=24,0,0))))))))</f>
        <v>0</v>
      </c>
      <c r="AA5" s="15">
        <f>COUNTIF(D5:I5,"&gt;=200")</f>
        <v>0</v>
      </c>
      <c r="AB5" s="15">
        <f>AA5*2</f>
        <v>0</v>
      </c>
      <c r="AC5" s="15">
        <f>COUNTIF(D5:I5,"&gt;=250")</f>
        <v>0</v>
      </c>
      <c r="AD5" s="15">
        <f>AC5*2</f>
        <v>0</v>
      </c>
      <c r="AE5" s="15">
        <f>COUNTIF(D5:I5,"=300")</f>
        <v>0</v>
      </c>
      <c r="AF5" s="15">
        <f>AE5*6</f>
        <v>0</v>
      </c>
      <c r="AG5" s="15">
        <f aca="true" t="shared" si="4" ref="AG5:AG41">M5*2</f>
        <v>6</v>
      </c>
      <c r="AH5" s="15">
        <f aca="true" t="shared" si="5" ref="AH5:AH41">N5*3</f>
        <v>0</v>
      </c>
      <c r="AI5" s="15">
        <f aca="true" t="shared" si="6" ref="AI5:AI41">O5*4</f>
        <v>0</v>
      </c>
      <c r="AJ5" s="15">
        <f aca="true" t="shared" si="7" ref="AJ5:AJ41">P5*1</f>
        <v>0</v>
      </c>
      <c r="AK5" s="15"/>
      <c r="AL5" s="15"/>
      <c r="AM5" s="15"/>
      <c r="AN5" s="15"/>
      <c r="AO5" s="15"/>
      <c r="AP5" s="15"/>
      <c r="AQ5" s="15"/>
    </row>
    <row r="6" spans="1:43" ht="12.75">
      <c r="A6" s="108"/>
      <c r="B6" s="29">
        <v>3</v>
      </c>
      <c r="C6" s="17" t="s">
        <v>53</v>
      </c>
      <c r="D6" s="14">
        <v>134</v>
      </c>
      <c r="E6" s="14">
        <v>148</v>
      </c>
      <c r="F6" s="14">
        <v>183</v>
      </c>
      <c r="G6" s="14">
        <v>161</v>
      </c>
      <c r="H6" s="14">
        <v>167</v>
      </c>
      <c r="I6" s="14">
        <v>177</v>
      </c>
      <c r="J6" s="30">
        <f>SUM(D6:I6)</f>
        <v>970</v>
      </c>
      <c r="K6" s="31">
        <f>AVERAGE(D6:I6)</f>
        <v>161.66666666666666</v>
      </c>
      <c r="L6" s="29">
        <f>RANK(J6,$J$4:$J$41,0)</f>
        <v>15</v>
      </c>
      <c r="M6" s="47">
        <v>0</v>
      </c>
      <c r="N6" s="47">
        <v>0</v>
      </c>
      <c r="O6" s="47">
        <v>0</v>
      </c>
      <c r="P6" s="47">
        <v>2</v>
      </c>
      <c r="Q6" s="8">
        <f t="shared" si="0"/>
        <v>7</v>
      </c>
      <c r="R6" s="9">
        <f>RANK(Q6,Q4:Q41,0)</f>
        <v>16</v>
      </c>
      <c r="S6" s="41" t="str">
        <f>RIGHT(C6,3)</f>
        <v>ská</v>
      </c>
      <c r="T6" s="15">
        <f>IF(OR(S6="ová",S6="ská",C6="romana fischer"),4,3)</f>
        <v>4</v>
      </c>
      <c r="U6" s="15">
        <f>IF(L6=1,1,IF(L6=2,2,IF(L6=3,3,IF(L6=4,4,IF(L6=5,5,IF(L6=6,6,IF(L6=7,7,IF(L6=8,8,0))))))))</f>
        <v>0</v>
      </c>
      <c r="V6" s="43">
        <f t="shared" si="1"/>
        <v>0</v>
      </c>
      <c r="W6" s="15">
        <f>IF(L6=9,9,IF(L6=10,10,IF(L6=11,11,IF(L6=12,12,IF(L6=13,13,IF(L6=14,14,IF(L6=15,15,IF(L6=16,16,0))))))))</f>
        <v>15</v>
      </c>
      <c r="X6" s="15">
        <f t="shared" si="2"/>
        <v>1</v>
      </c>
      <c r="Y6" s="15">
        <f>IF(L6=17,17,IF(L6=18,18,IF(L6=19,19,IF(L6=20,20,IF(L6=21,21,IF(L6=22,22,IF(L6=23,23,IF(L6=24,24,0))))))))</f>
        <v>0</v>
      </c>
      <c r="Z6" s="15">
        <f t="shared" si="3"/>
        <v>0</v>
      </c>
      <c r="AA6" s="15">
        <f>COUNTIF(D6:I6,"&gt;=200")</f>
        <v>0</v>
      </c>
      <c r="AB6" s="15">
        <f>AA6*2</f>
        <v>0</v>
      </c>
      <c r="AC6" s="15">
        <f>COUNTIF(D6:I6,"&gt;=250")</f>
        <v>0</v>
      </c>
      <c r="AD6" s="15">
        <f>AC6*2</f>
        <v>0</v>
      </c>
      <c r="AE6" s="15">
        <f>COUNTIF(D6:I6,"=300")</f>
        <v>0</v>
      </c>
      <c r="AF6" s="15">
        <f>AE6*6</f>
        <v>0</v>
      </c>
      <c r="AG6" s="15">
        <f t="shared" si="4"/>
        <v>0</v>
      </c>
      <c r="AH6" s="15">
        <f t="shared" si="5"/>
        <v>0</v>
      </c>
      <c r="AI6" s="15">
        <f t="shared" si="6"/>
        <v>0</v>
      </c>
      <c r="AJ6" s="15">
        <f t="shared" si="7"/>
        <v>2</v>
      </c>
      <c r="AK6" s="15"/>
      <c r="AL6" s="15"/>
      <c r="AM6" s="15"/>
      <c r="AN6" s="15"/>
      <c r="AO6" s="15"/>
      <c r="AP6" s="15"/>
      <c r="AQ6" s="15"/>
    </row>
    <row r="7" spans="1:43" ht="13.5" thickBot="1">
      <c r="A7" s="107" t="s">
        <v>95</v>
      </c>
      <c r="B7" s="107"/>
      <c r="C7" s="107"/>
      <c r="D7" s="32">
        <f aca="true" t="shared" si="8" ref="D7:I7">SUM(D4:D6)</f>
        <v>451</v>
      </c>
      <c r="E7" s="32">
        <f t="shared" si="8"/>
        <v>456</v>
      </c>
      <c r="F7" s="32">
        <f t="shared" si="8"/>
        <v>537</v>
      </c>
      <c r="G7" s="32">
        <f t="shared" si="8"/>
        <v>497</v>
      </c>
      <c r="H7" s="32">
        <f t="shared" si="8"/>
        <v>502</v>
      </c>
      <c r="I7" s="32">
        <f t="shared" si="8"/>
        <v>509</v>
      </c>
      <c r="J7" s="33" t="str">
        <f>IF(SUM(J4:J6)&lt;&gt;SUM(D7:I7),"chyba vzorců","vzorce OK")</f>
        <v>vzorce OK</v>
      </c>
      <c r="K7" s="34"/>
      <c r="L7" s="44"/>
      <c r="M7" s="48"/>
      <c r="N7" s="48"/>
      <c r="O7" s="48"/>
      <c r="P7" s="14"/>
      <c r="Q7" s="8"/>
      <c r="R7" s="9"/>
      <c r="S7" s="41"/>
      <c r="T7" s="15"/>
      <c r="U7" s="15"/>
      <c r="V7" s="43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>
        <f t="shared" si="4"/>
        <v>0</v>
      </c>
      <c r="AH7" s="15">
        <f t="shared" si="5"/>
        <v>0</v>
      </c>
      <c r="AI7" s="15">
        <f t="shared" si="6"/>
        <v>0</v>
      </c>
      <c r="AJ7" s="15">
        <f t="shared" si="7"/>
        <v>0</v>
      </c>
      <c r="AK7" s="15"/>
      <c r="AL7" s="15"/>
      <c r="AM7" s="15"/>
      <c r="AN7" s="15"/>
      <c r="AO7" s="15"/>
      <c r="AP7" s="15"/>
      <c r="AQ7" s="15"/>
    </row>
    <row r="8" spans="1:43" ht="13.5" thickBot="1">
      <c r="A8" s="23" t="s">
        <v>13</v>
      </c>
      <c r="B8" s="24" t="s">
        <v>14</v>
      </c>
      <c r="C8" s="25" t="s">
        <v>94</v>
      </c>
      <c r="D8" s="25" t="s">
        <v>15</v>
      </c>
      <c r="E8" s="25" t="s">
        <v>16</v>
      </c>
      <c r="F8" s="25" t="s">
        <v>17</v>
      </c>
      <c r="G8" s="25" t="s">
        <v>18</v>
      </c>
      <c r="H8" s="25" t="s">
        <v>19</v>
      </c>
      <c r="I8" s="25" t="s">
        <v>20</v>
      </c>
      <c r="J8" s="26" t="s">
        <v>21</v>
      </c>
      <c r="K8" s="27" t="s">
        <v>22</v>
      </c>
      <c r="L8" s="26" t="s">
        <v>14</v>
      </c>
      <c r="M8" s="48"/>
      <c r="N8" s="48"/>
      <c r="O8" s="48"/>
      <c r="P8" s="14"/>
      <c r="Q8" s="8"/>
      <c r="R8" s="9"/>
      <c r="S8" s="41"/>
      <c r="T8" s="15"/>
      <c r="U8" s="15"/>
      <c r="V8" s="43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>
        <f t="shared" si="4"/>
        <v>0</v>
      </c>
      <c r="AH8" s="15">
        <f t="shared" si="5"/>
        <v>0</v>
      </c>
      <c r="AI8" s="15">
        <f t="shared" si="6"/>
        <v>0</v>
      </c>
      <c r="AJ8" s="15">
        <f t="shared" si="7"/>
        <v>0</v>
      </c>
      <c r="AK8" s="15"/>
      <c r="AL8" s="15"/>
      <c r="AM8" s="15"/>
      <c r="AN8" s="15"/>
      <c r="AO8" s="15"/>
      <c r="AP8" s="15"/>
      <c r="AQ8" s="15"/>
    </row>
    <row r="9" spans="1:43" ht="13.5" thickTop="1">
      <c r="A9" s="106">
        <v>2</v>
      </c>
      <c r="B9" s="36">
        <v>1</v>
      </c>
      <c r="C9" s="13" t="s">
        <v>49</v>
      </c>
      <c r="D9" s="14">
        <v>180</v>
      </c>
      <c r="E9" s="14">
        <v>199</v>
      </c>
      <c r="F9" s="14">
        <v>221</v>
      </c>
      <c r="G9" s="14">
        <v>182</v>
      </c>
      <c r="H9" s="14">
        <v>203</v>
      </c>
      <c r="I9" s="14">
        <v>150</v>
      </c>
      <c r="J9" s="30">
        <f>SUM(D9:I9)</f>
        <v>1135</v>
      </c>
      <c r="K9" s="31">
        <f>AVERAGE(D9:I9)</f>
        <v>189.16666666666666</v>
      </c>
      <c r="L9" s="29">
        <f>RANK(J9,$J$4:$J$41,0)</f>
        <v>3</v>
      </c>
      <c r="M9" s="47">
        <v>3</v>
      </c>
      <c r="N9" s="47">
        <v>1</v>
      </c>
      <c r="O9" s="47">
        <v>0</v>
      </c>
      <c r="P9" s="47">
        <v>0</v>
      </c>
      <c r="Q9" s="8">
        <f t="shared" si="0"/>
        <v>29</v>
      </c>
      <c r="R9" s="9">
        <f>RANK(Q9,Q4:Q41,0)</f>
        <v>4</v>
      </c>
      <c r="S9" s="41" t="str">
        <f>RIGHT(C9,3)</f>
        <v>ený</v>
      </c>
      <c r="T9" s="15">
        <f>IF(OR(S9="ová",S9="ská",C9="romana fischer"),4,3)</f>
        <v>3</v>
      </c>
      <c r="U9" s="15">
        <f>IF(L9=1,1,IF(L9=2,2,IF(L9=3,3,IF(L9=4,4,IF(L9=5,5,IF(L9=6,6,IF(L9=7,7,IF(L9=8,8,0))))))))</f>
        <v>3</v>
      </c>
      <c r="V9" s="43">
        <f t="shared" si="1"/>
        <v>13</v>
      </c>
      <c r="W9" s="15">
        <f>IF(L9=9,9,IF(L9=10,10,IF(L9=11,11,IF(L9=12,12,IF(L9=13,13,IF(L9=14,14,IF(L9=15,15,IF(L9=16,16,0))))))))</f>
        <v>0</v>
      </c>
      <c r="X9" s="15">
        <f t="shared" si="2"/>
        <v>0</v>
      </c>
      <c r="Y9" s="15">
        <f>IF(L9=17,17,IF(L9=18,18,IF(L9=19,19,IF(L9=20,20,IF(L9=21,21,IF(L9=22,22,IF(L9=23,23,IF(L9=24,24,0))))))))</f>
        <v>0</v>
      </c>
      <c r="Z9" s="15">
        <f t="shared" si="3"/>
        <v>0</v>
      </c>
      <c r="AA9" s="15">
        <f>COUNTIF(D9:I9,"&gt;=200")</f>
        <v>2</v>
      </c>
      <c r="AB9" s="15">
        <f>AA9*2</f>
        <v>4</v>
      </c>
      <c r="AC9" s="15">
        <f>COUNTIF(D9:I9,"&gt;=250")</f>
        <v>0</v>
      </c>
      <c r="AD9" s="15">
        <f>AC9*2</f>
        <v>0</v>
      </c>
      <c r="AE9" s="15">
        <f>COUNTIF(D9:I9,"=300")</f>
        <v>0</v>
      </c>
      <c r="AF9" s="15">
        <f>AE9*6</f>
        <v>0</v>
      </c>
      <c r="AG9" s="15">
        <f t="shared" si="4"/>
        <v>6</v>
      </c>
      <c r="AH9" s="15">
        <f t="shared" si="5"/>
        <v>3</v>
      </c>
      <c r="AI9" s="15">
        <f t="shared" si="6"/>
        <v>0</v>
      </c>
      <c r="AJ9" s="15">
        <f t="shared" si="7"/>
        <v>0</v>
      </c>
      <c r="AK9" s="15"/>
      <c r="AL9" s="15"/>
      <c r="AM9" s="15"/>
      <c r="AN9" s="15"/>
      <c r="AO9" s="15"/>
      <c r="AP9" s="15"/>
      <c r="AQ9" s="15"/>
    </row>
    <row r="10" spans="1:43" ht="12.75">
      <c r="A10" s="106"/>
      <c r="B10" s="29">
        <v>2</v>
      </c>
      <c r="C10" s="17" t="str">
        <f>jmena!A6</f>
        <v>Filip Korčák</v>
      </c>
      <c r="D10" s="14">
        <v>139</v>
      </c>
      <c r="E10" s="14">
        <v>181</v>
      </c>
      <c r="F10" s="14">
        <v>184</v>
      </c>
      <c r="G10" s="14">
        <v>205</v>
      </c>
      <c r="H10" s="14">
        <v>172</v>
      </c>
      <c r="I10" s="14">
        <v>148</v>
      </c>
      <c r="J10" s="30">
        <f>SUM(D10:I10)</f>
        <v>1029</v>
      </c>
      <c r="K10" s="31">
        <f>AVERAGE(D10:I10)</f>
        <v>171.5</v>
      </c>
      <c r="L10" s="29">
        <f>RANK(J10,$J$4:$J$41,0)</f>
        <v>10</v>
      </c>
      <c r="M10" s="47">
        <v>3</v>
      </c>
      <c r="N10" s="47">
        <v>0</v>
      </c>
      <c r="O10" s="47">
        <v>0</v>
      </c>
      <c r="P10" s="47">
        <v>2</v>
      </c>
      <c r="Q10" s="8">
        <f t="shared" si="0"/>
        <v>19</v>
      </c>
      <c r="R10" s="9">
        <f>RANK(Q10,Q4:Q41,0)</f>
        <v>9</v>
      </c>
      <c r="S10" s="41" t="str">
        <f>RIGHT(C10,3)</f>
        <v>čák</v>
      </c>
      <c r="T10" s="15">
        <f>IF(OR(S10="ová",S10="ská",C10="romana fischer"),4,3)</f>
        <v>3</v>
      </c>
      <c r="U10" s="15">
        <f>IF(L10=1,1,IF(L10=2,2,IF(L10=3,3,IF(L10=4,4,IF(L10=5,5,IF(L10=6,6,IF(L10=7,7,IF(L10=8,8,0))))))))</f>
        <v>0</v>
      </c>
      <c r="V10" s="43">
        <f t="shared" si="1"/>
        <v>0</v>
      </c>
      <c r="W10" s="15">
        <f>IF(L10=9,9,IF(L10=10,10,IF(L10=11,11,IF(L10=12,12,IF(L10=13,13,IF(L10=14,14,IF(L10=15,15,IF(L10=16,16,0))))))))</f>
        <v>10</v>
      </c>
      <c r="X10" s="15">
        <f t="shared" si="2"/>
        <v>6</v>
      </c>
      <c r="Y10" s="15">
        <f>IF(L10=17,17,IF(L10=18,18,IF(L10=19,19,IF(L10=20,20,IF(L10=21,21,IF(L10=22,22,IF(L10=23,23,IF(L10=24,24,0))))))))</f>
        <v>0</v>
      </c>
      <c r="Z10" s="15">
        <f t="shared" si="3"/>
        <v>0</v>
      </c>
      <c r="AA10" s="15">
        <f>COUNTIF(D10:I10,"&gt;=200")</f>
        <v>1</v>
      </c>
      <c r="AB10" s="15">
        <f>AA10*2</f>
        <v>2</v>
      </c>
      <c r="AC10" s="15">
        <f>COUNTIF(D10:I10,"&gt;=250")</f>
        <v>0</v>
      </c>
      <c r="AD10" s="15">
        <f>AC10*2</f>
        <v>0</v>
      </c>
      <c r="AE10" s="15">
        <f>COUNTIF(D10:I10,"=300")</f>
        <v>0</v>
      </c>
      <c r="AF10" s="15">
        <f>AE10*6</f>
        <v>0</v>
      </c>
      <c r="AG10" s="15">
        <f t="shared" si="4"/>
        <v>6</v>
      </c>
      <c r="AH10" s="15">
        <f t="shared" si="5"/>
        <v>0</v>
      </c>
      <c r="AI10" s="15">
        <f t="shared" si="6"/>
        <v>0</v>
      </c>
      <c r="AJ10" s="15">
        <f t="shared" si="7"/>
        <v>2</v>
      </c>
      <c r="AK10" s="15"/>
      <c r="AL10" s="15"/>
      <c r="AM10" s="15"/>
      <c r="AN10" s="15"/>
      <c r="AO10" s="15"/>
      <c r="AP10" s="15"/>
      <c r="AQ10" s="15"/>
    </row>
    <row r="11" spans="1:43" ht="12.75">
      <c r="A11" s="106"/>
      <c r="B11" s="29">
        <v>3</v>
      </c>
      <c r="C11" s="17" t="s">
        <v>102</v>
      </c>
      <c r="D11" s="14">
        <v>122</v>
      </c>
      <c r="E11" s="14">
        <v>153</v>
      </c>
      <c r="F11" s="50">
        <v>109</v>
      </c>
      <c r="G11" s="14">
        <v>147</v>
      </c>
      <c r="H11" s="14">
        <v>140</v>
      </c>
      <c r="I11" s="14">
        <v>119</v>
      </c>
      <c r="J11" s="30">
        <f>SUM(D11:I11)</f>
        <v>790</v>
      </c>
      <c r="K11" s="31">
        <f>AVERAGE(D11:I11)</f>
        <v>131.66666666666666</v>
      </c>
      <c r="L11" s="29">
        <f>RANK(J11,$J$4:$J$41,0)</f>
        <v>23</v>
      </c>
      <c r="M11" s="47">
        <v>0</v>
      </c>
      <c r="N11" s="47">
        <v>0</v>
      </c>
      <c r="O11" s="47">
        <v>0</v>
      </c>
      <c r="P11" s="47">
        <v>0</v>
      </c>
      <c r="Q11" s="8">
        <f t="shared" si="0"/>
        <v>4</v>
      </c>
      <c r="R11" s="9">
        <f>RANK(Q11,Q4:Q41,0)</f>
        <v>22</v>
      </c>
      <c r="S11" s="41" t="str">
        <f>RIGHT(C11,3)</f>
        <v>ová</v>
      </c>
      <c r="T11" s="15">
        <f>IF(OR(S11="ová",S11="ská",C11="romana fischer"),4,3)</f>
        <v>4</v>
      </c>
      <c r="U11" s="15">
        <f>IF(L11=1,1,IF(L11=2,2,IF(L11=3,3,IF(L11=4,4,IF(L11=5,5,IF(L11=6,6,IF(L11=7,7,IF(L11=8,8,0))))))))</f>
        <v>0</v>
      </c>
      <c r="V11" s="43">
        <f t="shared" si="1"/>
        <v>0</v>
      </c>
      <c r="W11" s="15">
        <f>IF(L11=9,9,IF(L11=10,10,IF(L11=11,11,IF(L11=12,12,IF(L11=13,13,IF(L11=14,14,IF(L11=15,15,IF(L11=16,16,0))))))))</f>
        <v>0</v>
      </c>
      <c r="X11" s="15">
        <f t="shared" si="2"/>
        <v>0</v>
      </c>
      <c r="Y11" s="15">
        <f>IF(L11=17,17,IF(L11=18,18,IF(L11=19,19,IF(L11=20,20,IF(L11=21,21,IF(L11=22,22,IF(L11=23,23,IF(L11=24,24,0))))))))</f>
        <v>23</v>
      </c>
      <c r="Z11" s="15">
        <f t="shared" si="3"/>
        <v>0</v>
      </c>
      <c r="AA11" s="15">
        <f>COUNTIF(D11:I11,"&gt;=200")</f>
        <v>0</v>
      </c>
      <c r="AB11" s="15">
        <f>AA11*2</f>
        <v>0</v>
      </c>
      <c r="AC11" s="15">
        <f>COUNTIF(D11:I11,"&gt;=250")</f>
        <v>0</v>
      </c>
      <c r="AD11" s="15">
        <f>AC11*2</f>
        <v>0</v>
      </c>
      <c r="AE11" s="15">
        <f>COUNTIF(D11:I11,"=300")</f>
        <v>0</v>
      </c>
      <c r="AF11" s="15">
        <f>AE11*6</f>
        <v>0</v>
      </c>
      <c r="AG11" s="15">
        <f t="shared" si="4"/>
        <v>0</v>
      </c>
      <c r="AH11" s="15">
        <f t="shared" si="5"/>
        <v>0</v>
      </c>
      <c r="AI11" s="15">
        <f t="shared" si="6"/>
        <v>0</v>
      </c>
      <c r="AJ11" s="15">
        <f t="shared" si="7"/>
        <v>0</v>
      </c>
      <c r="AK11" s="15"/>
      <c r="AL11" s="15"/>
      <c r="AM11" s="15"/>
      <c r="AN11" s="15"/>
      <c r="AO11" s="15"/>
      <c r="AP11" s="15"/>
      <c r="AQ11" s="15"/>
    </row>
    <row r="12" spans="1:43" ht="13.5" thickBot="1">
      <c r="A12" s="107" t="s">
        <v>95</v>
      </c>
      <c r="B12" s="107"/>
      <c r="C12" s="107"/>
      <c r="D12" s="32">
        <f aca="true" t="shared" si="9" ref="D12:I12">SUM(D9:D11)</f>
        <v>441</v>
      </c>
      <c r="E12" s="32">
        <f t="shared" si="9"/>
        <v>533</v>
      </c>
      <c r="F12" s="32">
        <f t="shared" si="9"/>
        <v>514</v>
      </c>
      <c r="G12" s="32">
        <f t="shared" si="9"/>
        <v>534</v>
      </c>
      <c r="H12" s="32">
        <f t="shared" si="9"/>
        <v>515</v>
      </c>
      <c r="I12" s="32">
        <f t="shared" si="9"/>
        <v>417</v>
      </c>
      <c r="J12" s="33" t="str">
        <f>IF(SUM(J9:J11)&lt;&gt;SUM(D12:I12),"chyba vzorců","vzorce OK")</f>
        <v>vzorce OK</v>
      </c>
      <c r="K12" s="34"/>
      <c r="L12" s="44"/>
      <c r="M12" s="48"/>
      <c r="N12" s="48"/>
      <c r="O12" s="48"/>
      <c r="P12" s="14"/>
      <c r="Q12" s="8"/>
      <c r="R12" s="9"/>
      <c r="S12" s="41"/>
      <c r="T12" s="15"/>
      <c r="U12" s="15"/>
      <c r="V12" s="43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>
        <f t="shared" si="4"/>
        <v>0</v>
      </c>
      <c r="AH12" s="15">
        <f t="shared" si="5"/>
        <v>0</v>
      </c>
      <c r="AI12" s="15">
        <f t="shared" si="6"/>
        <v>0</v>
      </c>
      <c r="AJ12" s="15">
        <f t="shared" si="7"/>
        <v>0</v>
      </c>
      <c r="AK12" s="15"/>
      <c r="AL12" s="15"/>
      <c r="AM12" s="15"/>
      <c r="AN12" s="15"/>
      <c r="AO12" s="15"/>
      <c r="AP12" s="15"/>
      <c r="AQ12" s="15"/>
    </row>
    <row r="13" spans="1:43" ht="13.5" thickBot="1">
      <c r="A13" s="23" t="s">
        <v>13</v>
      </c>
      <c r="B13" s="24" t="s">
        <v>14</v>
      </c>
      <c r="C13" s="25" t="s">
        <v>94</v>
      </c>
      <c r="D13" s="25" t="s">
        <v>15</v>
      </c>
      <c r="E13" s="25" t="s">
        <v>16</v>
      </c>
      <c r="F13" s="25" t="s">
        <v>17</v>
      </c>
      <c r="G13" s="25" t="s">
        <v>18</v>
      </c>
      <c r="H13" s="25" t="s">
        <v>19</v>
      </c>
      <c r="I13" s="25" t="s">
        <v>20</v>
      </c>
      <c r="J13" s="26" t="s">
        <v>21</v>
      </c>
      <c r="K13" s="27" t="s">
        <v>22</v>
      </c>
      <c r="L13" s="26" t="s">
        <v>14</v>
      </c>
      <c r="M13" s="48"/>
      <c r="N13" s="48"/>
      <c r="O13" s="48"/>
      <c r="P13" s="14"/>
      <c r="Q13" s="8"/>
      <c r="R13" s="9"/>
      <c r="S13" s="41"/>
      <c r="T13" s="15"/>
      <c r="U13" s="15"/>
      <c r="V13" s="43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>
        <f t="shared" si="4"/>
        <v>0</v>
      </c>
      <c r="AH13" s="15">
        <f t="shared" si="5"/>
        <v>0</v>
      </c>
      <c r="AI13" s="15">
        <f t="shared" si="6"/>
        <v>0</v>
      </c>
      <c r="AJ13" s="15">
        <f t="shared" si="7"/>
        <v>0</v>
      </c>
      <c r="AK13" s="15"/>
      <c r="AL13" s="15"/>
      <c r="AM13" s="15"/>
      <c r="AN13" s="15"/>
      <c r="AO13" s="15"/>
      <c r="AP13" s="15"/>
      <c r="AQ13" s="15"/>
    </row>
    <row r="14" spans="1:43" ht="13.5" thickTop="1">
      <c r="A14" s="108">
        <v>3</v>
      </c>
      <c r="B14" s="28">
        <v>1</v>
      </c>
      <c r="C14" s="13" t="s">
        <v>43</v>
      </c>
      <c r="D14" s="14">
        <v>109</v>
      </c>
      <c r="E14" s="14">
        <v>127</v>
      </c>
      <c r="F14" s="14">
        <v>105</v>
      </c>
      <c r="G14" s="14">
        <v>143</v>
      </c>
      <c r="H14" s="14">
        <v>171</v>
      </c>
      <c r="I14" s="14">
        <v>141</v>
      </c>
      <c r="J14" s="30">
        <f>SUM(D14:I14)</f>
        <v>796</v>
      </c>
      <c r="K14" s="31">
        <f>AVERAGE(D14:I14)</f>
        <v>132.66666666666666</v>
      </c>
      <c r="L14" s="29">
        <f>RANK(J14,$J$4:$J$41,0)</f>
        <v>21</v>
      </c>
      <c r="M14" s="47">
        <v>0</v>
      </c>
      <c r="N14" s="47">
        <v>0</v>
      </c>
      <c r="O14" s="47">
        <v>0</v>
      </c>
      <c r="P14" s="47">
        <v>0</v>
      </c>
      <c r="Q14" s="8">
        <f t="shared" si="0"/>
        <v>3</v>
      </c>
      <c r="R14" s="9">
        <f>RANK(Q14,Q4:Q41,0)</f>
        <v>24</v>
      </c>
      <c r="S14" s="41" t="str">
        <f>RIGHT(C14,3)</f>
        <v>exa</v>
      </c>
      <c r="T14" s="15">
        <f>IF(OR(S14="ová",S14="ská",C14="romana fischer"),4,3)</f>
        <v>3</v>
      </c>
      <c r="U14" s="15">
        <f>IF(L14=1,1,IF(L14=2,2,IF(L14=3,3,IF(L14=4,4,IF(L14=5,5,IF(L14=6,6,IF(L14=7,7,IF(L14=8,8,0))))))))</f>
        <v>0</v>
      </c>
      <c r="V14" s="43">
        <f t="shared" si="1"/>
        <v>0</v>
      </c>
      <c r="W14" s="15">
        <f>IF(L14=9,9,IF(L14=10,10,IF(L14=11,11,IF(L14=12,12,IF(L14=13,13,IF(L14=14,14,IF(L14=15,15,IF(L14=16,16,0))))))))</f>
        <v>0</v>
      </c>
      <c r="X14" s="15">
        <f t="shared" si="2"/>
        <v>0</v>
      </c>
      <c r="Y14" s="15">
        <f>IF(L14=17,17,IF(L14=18,18,IF(L14=19,19,IF(L14=20,20,IF(L14=21,21,IF(L14=22,22,IF(L14=23,23,IF(L14=24,24,0))))))))</f>
        <v>21</v>
      </c>
      <c r="Z14" s="15">
        <f t="shared" si="3"/>
        <v>0</v>
      </c>
      <c r="AA14" s="15">
        <f>COUNTIF(D14:I14,"&gt;=200")</f>
        <v>0</v>
      </c>
      <c r="AB14" s="15">
        <f>AA14*2</f>
        <v>0</v>
      </c>
      <c r="AC14" s="15">
        <f>COUNTIF(D14:I14,"&gt;=250")</f>
        <v>0</v>
      </c>
      <c r="AD14" s="15">
        <f>AC14*2</f>
        <v>0</v>
      </c>
      <c r="AE14" s="15">
        <f>COUNTIF(D14:I14,"=300")</f>
        <v>0</v>
      </c>
      <c r="AF14" s="15">
        <f>AE14*6</f>
        <v>0</v>
      </c>
      <c r="AG14" s="15">
        <f t="shared" si="4"/>
        <v>0</v>
      </c>
      <c r="AH14" s="15">
        <f t="shared" si="5"/>
        <v>0</v>
      </c>
      <c r="AI14" s="15">
        <f t="shared" si="6"/>
        <v>0</v>
      </c>
      <c r="AJ14" s="15">
        <f t="shared" si="7"/>
        <v>0</v>
      </c>
      <c r="AK14" s="15"/>
      <c r="AL14" s="15"/>
      <c r="AM14" s="15"/>
      <c r="AN14" s="15"/>
      <c r="AO14" s="15"/>
      <c r="AP14" s="15"/>
      <c r="AQ14" s="15"/>
    </row>
    <row r="15" spans="1:43" ht="12.75">
      <c r="A15" s="108"/>
      <c r="B15" s="29">
        <v>2</v>
      </c>
      <c r="C15" s="17" t="s">
        <v>120</v>
      </c>
      <c r="D15" s="14">
        <v>196</v>
      </c>
      <c r="E15" s="14">
        <v>191</v>
      </c>
      <c r="F15" s="14">
        <v>183</v>
      </c>
      <c r="G15" s="14">
        <v>188</v>
      </c>
      <c r="H15" s="14">
        <v>166</v>
      </c>
      <c r="I15" s="14">
        <v>180</v>
      </c>
      <c r="J15" s="30">
        <f>SUM(D15:I15)</f>
        <v>1104</v>
      </c>
      <c r="K15" s="31">
        <f>AVERAGE(D15:I15)</f>
        <v>184</v>
      </c>
      <c r="L15" s="29">
        <f>RANK(J15,$J$4:$J$41,0)</f>
        <v>5</v>
      </c>
      <c r="M15" s="47">
        <v>3</v>
      </c>
      <c r="N15" s="47">
        <v>0</v>
      </c>
      <c r="O15" s="47">
        <v>0</v>
      </c>
      <c r="P15" s="47">
        <v>0</v>
      </c>
      <c r="Q15" s="8">
        <f t="shared" si="0"/>
        <v>20</v>
      </c>
      <c r="R15" s="9">
        <f>RANK(Q15,Q4:Q41,0)</f>
        <v>8</v>
      </c>
      <c r="S15" s="41" t="str">
        <f>RIGHT(C15,3)</f>
        <v>tný</v>
      </c>
      <c r="T15" s="15">
        <f>IF(OR(S15="ová",S15="ská",C15="romana fischer"),4,3)</f>
        <v>3</v>
      </c>
      <c r="U15" s="15">
        <f>IF(L15=1,1,IF(L15=2,2,IF(L15=3,3,IF(L15=4,4,IF(L15=5,5,IF(L15=6,6,IF(L15=7,7,IF(L15=8,8,0))))))))</f>
        <v>5</v>
      </c>
      <c r="V15" s="43">
        <f t="shared" si="1"/>
        <v>11</v>
      </c>
      <c r="W15" s="15">
        <f>IF(L15=9,9,IF(L15=10,10,IF(L15=11,11,IF(L15=12,12,IF(L15=13,13,IF(L15=14,14,IF(L15=15,15,IF(L15=16,16,0))))))))</f>
        <v>0</v>
      </c>
      <c r="X15" s="15">
        <f t="shared" si="2"/>
        <v>0</v>
      </c>
      <c r="Y15" s="15">
        <f>IF(L15=17,17,IF(L15=18,18,IF(L15=19,19,IF(L15=20,20,IF(L15=21,21,IF(L15=22,22,IF(L15=23,23,IF(L15=24,24,0))))))))</f>
        <v>0</v>
      </c>
      <c r="Z15" s="15">
        <f t="shared" si="3"/>
        <v>0</v>
      </c>
      <c r="AA15" s="15">
        <f>COUNTIF(D15:I15,"&gt;=200")</f>
        <v>0</v>
      </c>
      <c r="AB15" s="15">
        <f>AA15*2</f>
        <v>0</v>
      </c>
      <c r="AC15" s="15">
        <f>COUNTIF(D15:I15,"&gt;=250")</f>
        <v>0</v>
      </c>
      <c r="AD15" s="15">
        <f>AC15*2</f>
        <v>0</v>
      </c>
      <c r="AE15" s="15">
        <f>COUNTIF(D15:I15,"=300")</f>
        <v>0</v>
      </c>
      <c r="AF15" s="15">
        <f>AE15*6</f>
        <v>0</v>
      </c>
      <c r="AG15" s="15">
        <f t="shared" si="4"/>
        <v>6</v>
      </c>
      <c r="AH15" s="15">
        <f t="shared" si="5"/>
        <v>0</v>
      </c>
      <c r="AI15" s="15">
        <f t="shared" si="6"/>
        <v>0</v>
      </c>
      <c r="AJ15" s="15">
        <f t="shared" si="7"/>
        <v>0</v>
      </c>
      <c r="AK15" s="15"/>
      <c r="AL15" s="15"/>
      <c r="AM15" s="15"/>
      <c r="AN15" s="15"/>
      <c r="AO15" s="15"/>
      <c r="AP15" s="15"/>
      <c r="AQ15" s="15"/>
    </row>
    <row r="16" spans="1:43" ht="12.75">
      <c r="A16" s="108"/>
      <c r="B16" s="29">
        <v>3</v>
      </c>
      <c r="C16" s="17" t="s">
        <v>38</v>
      </c>
      <c r="D16" s="14">
        <v>159</v>
      </c>
      <c r="E16" s="14">
        <v>180</v>
      </c>
      <c r="F16" s="14">
        <v>205</v>
      </c>
      <c r="G16" s="14">
        <v>200</v>
      </c>
      <c r="H16" s="14">
        <v>157</v>
      </c>
      <c r="I16" s="14">
        <v>147</v>
      </c>
      <c r="J16" s="30">
        <f>SUM(D16:I16)</f>
        <v>1048</v>
      </c>
      <c r="K16" s="31">
        <f>AVERAGE(D16:I16)</f>
        <v>174.66666666666666</v>
      </c>
      <c r="L16" s="29">
        <f>RANK(J16,$J$4:$J$41,0)</f>
        <v>8</v>
      </c>
      <c r="M16" s="47">
        <v>3</v>
      </c>
      <c r="N16" s="47">
        <v>0</v>
      </c>
      <c r="O16" s="47">
        <v>0</v>
      </c>
      <c r="P16" s="47">
        <v>2</v>
      </c>
      <c r="Q16" s="8">
        <f t="shared" si="0"/>
        <v>23</v>
      </c>
      <c r="R16" s="9">
        <f>RANK(Q16,Q4:Q41,0)</f>
        <v>6</v>
      </c>
      <c r="S16" s="41" t="str">
        <f>RIGHT(C16,3)</f>
        <v>bal</v>
      </c>
      <c r="T16" s="15">
        <f>IF(OR(S16="ová",S16="ská",C16="romana fischer"),4,3)</f>
        <v>3</v>
      </c>
      <c r="U16" s="15">
        <f>IF(L16=1,1,IF(L16=2,2,IF(L16=3,3,IF(L16=4,4,IF(L16=5,5,IF(L16=6,6,IF(L16=7,7,IF(L16=8,8,0))))))))</f>
        <v>8</v>
      </c>
      <c r="V16" s="43">
        <f t="shared" si="1"/>
        <v>8</v>
      </c>
      <c r="W16" s="15">
        <f>IF(L16=9,9,IF(L16=10,10,IF(L16=11,11,IF(L16=12,12,IF(L16=13,13,IF(L16=14,14,IF(L16=15,15,IF(L16=16,16,0))))))))</f>
        <v>0</v>
      </c>
      <c r="X16" s="15">
        <f t="shared" si="2"/>
        <v>0</v>
      </c>
      <c r="Y16" s="15">
        <f>IF(L16=17,17,IF(L16=18,18,IF(L16=19,19,IF(L16=20,20,IF(L16=21,21,IF(L16=22,22,IF(L16=23,23,IF(L16=24,24,0))))))))</f>
        <v>0</v>
      </c>
      <c r="Z16" s="15">
        <f t="shared" si="3"/>
        <v>0</v>
      </c>
      <c r="AA16" s="15">
        <f>COUNTIF(D16:I16,"&gt;=200")</f>
        <v>2</v>
      </c>
      <c r="AB16" s="15">
        <f>AA16*2</f>
        <v>4</v>
      </c>
      <c r="AC16" s="15">
        <f>COUNTIF(D16:I16,"&gt;=250")</f>
        <v>0</v>
      </c>
      <c r="AD16" s="15">
        <f>AC16*2</f>
        <v>0</v>
      </c>
      <c r="AE16" s="15">
        <f>COUNTIF(D16:I16,"=300")</f>
        <v>0</v>
      </c>
      <c r="AF16" s="15">
        <f>AE16*6</f>
        <v>0</v>
      </c>
      <c r="AG16" s="15">
        <f t="shared" si="4"/>
        <v>6</v>
      </c>
      <c r="AH16" s="15">
        <f t="shared" si="5"/>
        <v>0</v>
      </c>
      <c r="AI16" s="15">
        <f t="shared" si="6"/>
        <v>0</v>
      </c>
      <c r="AJ16" s="15">
        <f t="shared" si="7"/>
        <v>2</v>
      </c>
      <c r="AK16" s="15"/>
      <c r="AL16" s="15"/>
      <c r="AM16" s="15"/>
      <c r="AN16" s="15"/>
      <c r="AO16" s="15"/>
      <c r="AP16" s="15"/>
      <c r="AQ16" s="15"/>
    </row>
    <row r="17" spans="1:43" ht="13.5" thickBot="1">
      <c r="A17" s="107" t="s">
        <v>95</v>
      </c>
      <c r="B17" s="107"/>
      <c r="C17" s="107"/>
      <c r="D17" s="32">
        <f aca="true" t="shared" si="10" ref="D17:I17">SUM(D14:D16)</f>
        <v>464</v>
      </c>
      <c r="E17" s="32">
        <f t="shared" si="10"/>
        <v>498</v>
      </c>
      <c r="F17" s="32">
        <f t="shared" si="10"/>
        <v>493</v>
      </c>
      <c r="G17" s="32">
        <f t="shared" si="10"/>
        <v>531</v>
      </c>
      <c r="H17" s="32">
        <f t="shared" si="10"/>
        <v>494</v>
      </c>
      <c r="I17" s="32">
        <f t="shared" si="10"/>
        <v>468</v>
      </c>
      <c r="J17" s="33" t="str">
        <f>IF(SUM(J14:J16)&lt;&gt;SUM(D17:I17),"chyba vzorců","vzorce OK")</f>
        <v>vzorce OK</v>
      </c>
      <c r="K17" s="34"/>
      <c r="L17" s="44"/>
      <c r="M17" s="49"/>
      <c r="N17" s="49"/>
      <c r="O17" s="49"/>
      <c r="P17" s="77"/>
      <c r="Q17" s="8"/>
      <c r="R17" s="9"/>
      <c r="S17" s="41"/>
      <c r="T17" s="15"/>
      <c r="U17" s="15"/>
      <c r="V17" s="43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>
        <f t="shared" si="4"/>
        <v>0</v>
      </c>
      <c r="AH17" s="15">
        <f t="shared" si="5"/>
        <v>0</v>
      </c>
      <c r="AI17" s="15">
        <f t="shared" si="6"/>
        <v>0</v>
      </c>
      <c r="AJ17" s="15">
        <f t="shared" si="7"/>
        <v>0</v>
      </c>
      <c r="AK17" s="15"/>
      <c r="AL17" s="15"/>
      <c r="AM17" s="15"/>
      <c r="AN17" s="15"/>
      <c r="AO17" s="15"/>
      <c r="AP17" s="15"/>
      <c r="AQ17" s="15"/>
    </row>
    <row r="18" spans="1:43" ht="13.5" thickBot="1">
      <c r="A18" s="23" t="s">
        <v>13</v>
      </c>
      <c r="B18" s="24" t="s">
        <v>14</v>
      </c>
      <c r="C18" s="25" t="s">
        <v>94</v>
      </c>
      <c r="D18" s="25" t="s">
        <v>15</v>
      </c>
      <c r="E18" s="25" t="s">
        <v>16</v>
      </c>
      <c r="F18" s="25" t="s">
        <v>17</v>
      </c>
      <c r="G18" s="25" t="s">
        <v>18</v>
      </c>
      <c r="H18" s="25" t="s">
        <v>19</v>
      </c>
      <c r="I18" s="25" t="s">
        <v>20</v>
      </c>
      <c r="J18" s="26" t="s">
        <v>21</v>
      </c>
      <c r="K18" s="27" t="s">
        <v>22</v>
      </c>
      <c r="L18" s="26" t="s">
        <v>14</v>
      </c>
      <c r="M18" s="48"/>
      <c r="N18" s="48"/>
      <c r="O18" s="48"/>
      <c r="P18" s="14"/>
      <c r="Q18" s="8"/>
      <c r="R18" s="9"/>
      <c r="S18" s="41"/>
      <c r="T18" s="15"/>
      <c r="U18" s="15"/>
      <c r="V18" s="43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>
        <f t="shared" si="4"/>
        <v>0</v>
      </c>
      <c r="AH18" s="15">
        <f t="shared" si="5"/>
        <v>0</v>
      </c>
      <c r="AI18" s="15">
        <f t="shared" si="6"/>
        <v>0</v>
      </c>
      <c r="AJ18" s="15">
        <f t="shared" si="7"/>
        <v>0</v>
      </c>
      <c r="AK18" s="15"/>
      <c r="AL18" s="15"/>
      <c r="AM18" s="15"/>
      <c r="AN18" s="15"/>
      <c r="AO18" s="15"/>
      <c r="AP18" s="15"/>
      <c r="AQ18" s="15"/>
    </row>
    <row r="19" spans="1:43" ht="13.5" thickTop="1">
      <c r="A19" s="106">
        <v>4</v>
      </c>
      <c r="B19" s="36">
        <v>1</v>
      </c>
      <c r="C19" s="13" t="s">
        <v>62</v>
      </c>
      <c r="D19" s="14">
        <v>147</v>
      </c>
      <c r="E19" s="14">
        <v>127</v>
      </c>
      <c r="F19" s="14">
        <v>160</v>
      </c>
      <c r="G19" s="14">
        <v>113</v>
      </c>
      <c r="H19" s="14">
        <v>130</v>
      </c>
      <c r="I19" s="14">
        <v>128</v>
      </c>
      <c r="J19" s="30">
        <f>SUM(D19:I19)</f>
        <v>805</v>
      </c>
      <c r="K19" s="31">
        <f>AVERAGE(D19:I19)</f>
        <v>134.16666666666666</v>
      </c>
      <c r="L19" s="29">
        <f>RANK(J19,$J$4:$J$41,0)</f>
        <v>20</v>
      </c>
      <c r="M19" s="47">
        <v>0</v>
      </c>
      <c r="N19" s="47">
        <v>0</v>
      </c>
      <c r="O19" s="47">
        <v>0</v>
      </c>
      <c r="P19" s="47">
        <v>0</v>
      </c>
      <c r="Q19" s="8">
        <f t="shared" si="0"/>
        <v>5</v>
      </c>
      <c r="R19" s="9">
        <f>RANK(Q19,Q4:Q41,0)</f>
        <v>19</v>
      </c>
      <c r="S19" s="41" t="str">
        <f>RIGHT(C19,3)</f>
        <v>ová</v>
      </c>
      <c r="T19" s="15">
        <f>IF(OR(S19="ová",S19="ská",C19="romana fischer"),4,3)</f>
        <v>4</v>
      </c>
      <c r="U19" s="15">
        <f>IF(L19=1,1,IF(L19=2,2,IF(L19=3,3,IF(L19=4,4,IF(L19=5,5,IF(L19=6,6,IF(L19=7,7,IF(L19=8,8,0))))))))</f>
        <v>0</v>
      </c>
      <c r="V19" s="43">
        <f t="shared" si="1"/>
        <v>0</v>
      </c>
      <c r="W19" s="15">
        <f>IF(L19=9,9,IF(L19=10,10,IF(L19=11,11,IF(L19=12,12,IF(L19=13,13,IF(L19=14,14,IF(L19=15,15,IF(L19=16,16,0))))))))</f>
        <v>0</v>
      </c>
      <c r="X19" s="15">
        <f t="shared" si="2"/>
        <v>0</v>
      </c>
      <c r="Y19" s="15">
        <f>IF(L19=17,17,IF(L19=18,18,IF(L19=19,19,IF(L19=20,20,IF(L19=21,21,IF(L19=22,22,IF(L19=23,23,IF(L19=24,24,0))))))))</f>
        <v>20</v>
      </c>
      <c r="Z19" s="15">
        <f t="shared" si="3"/>
        <v>1</v>
      </c>
      <c r="AA19" s="15">
        <f>COUNTIF(D19:I19,"&gt;=200")</f>
        <v>0</v>
      </c>
      <c r="AB19" s="15">
        <f>AA19*2</f>
        <v>0</v>
      </c>
      <c r="AC19" s="15">
        <f>COUNTIF(D19:I19,"&gt;=250")</f>
        <v>0</v>
      </c>
      <c r="AD19" s="15">
        <f>AC19*2</f>
        <v>0</v>
      </c>
      <c r="AE19" s="15">
        <f>COUNTIF(D19:I19,"=300")</f>
        <v>0</v>
      </c>
      <c r="AF19" s="15">
        <f>AE19*6</f>
        <v>0</v>
      </c>
      <c r="AG19" s="15">
        <f t="shared" si="4"/>
        <v>0</v>
      </c>
      <c r="AH19" s="15">
        <f t="shared" si="5"/>
        <v>0</v>
      </c>
      <c r="AI19" s="15">
        <f t="shared" si="6"/>
        <v>0</v>
      </c>
      <c r="AJ19" s="15">
        <f t="shared" si="7"/>
        <v>0</v>
      </c>
      <c r="AK19" s="15"/>
      <c r="AL19" s="15"/>
      <c r="AM19" s="15"/>
      <c r="AN19" s="15"/>
      <c r="AO19" s="15"/>
      <c r="AP19" s="15"/>
      <c r="AQ19" s="15"/>
    </row>
    <row r="20" spans="1:43" ht="12.75">
      <c r="A20" s="106"/>
      <c r="B20" s="29">
        <v>2</v>
      </c>
      <c r="C20" s="17" t="s">
        <v>46</v>
      </c>
      <c r="D20" s="14">
        <v>179</v>
      </c>
      <c r="E20" s="14">
        <v>137</v>
      </c>
      <c r="F20" s="14">
        <v>202</v>
      </c>
      <c r="G20" s="14">
        <v>199</v>
      </c>
      <c r="H20" s="14">
        <v>167</v>
      </c>
      <c r="I20" s="14">
        <v>137</v>
      </c>
      <c r="J20" s="30">
        <f>SUM(D20:I20)</f>
        <v>1021</v>
      </c>
      <c r="K20" s="31">
        <f>AVERAGE(D20:I20)</f>
        <v>170.16666666666666</v>
      </c>
      <c r="L20" s="29">
        <f>RANK(J20,$J$4:$J$41,0)</f>
        <v>11</v>
      </c>
      <c r="M20" s="47">
        <v>3</v>
      </c>
      <c r="N20" s="47">
        <v>0</v>
      </c>
      <c r="O20" s="47">
        <v>0</v>
      </c>
      <c r="P20" s="47">
        <v>1</v>
      </c>
      <c r="Q20" s="8">
        <f t="shared" si="0"/>
        <v>18</v>
      </c>
      <c r="R20" s="9">
        <f>RANK(Q20,Q4:Q41,0)</f>
        <v>11</v>
      </c>
      <c r="S20" s="41" t="str">
        <f>RIGHT(C20,3)</f>
        <v>ová</v>
      </c>
      <c r="T20" s="15">
        <f>IF(OR(S20="ová",S20="ská",C20="romana fischer"),4,3)</f>
        <v>4</v>
      </c>
      <c r="U20" s="15">
        <f>IF(L20=1,1,IF(L20=2,2,IF(L20=3,3,IF(L20=4,4,IF(L20=5,5,IF(L20=6,6,IF(L20=7,7,IF(L20=8,8,0))))))))</f>
        <v>0</v>
      </c>
      <c r="V20" s="43">
        <f t="shared" si="1"/>
        <v>0</v>
      </c>
      <c r="W20" s="15">
        <f>IF(L20=9,9,IF(L20=10,10,IF(L20=11,11,IF(L20=12,12,IF(L20=13,13,IF(L20=14,14,IF(L20=15,15,IF(L20=16,16,0))))))))</f>
        <v>11</v>
      </c>
      <c r="X20" s="15">
        <f t="shared" si="2"/>
        <v>5</v>
      </c>
      <c r="Y20" s="15">
        <f>IF(L20=17,17,IF(L20=18,18,IF(L20=19,19,IF(L20=20,20,IF(L20=21,21,IF(L20=22,22,IF(L20=23,23,IF(L20=24,24,0))))))))</f>
        <v>0</v>
      </c>
      <c r="Z20" s="15">
        <f t="shared" si="3"/>
        <v>0</v>
      </c>
      <c r="AA20" s="15">
        <f>COUNTIF(D20:I20,"&gt;=200")</f>
        <v>1</v>
      </c>
      <c r="AB20" s="15">
        <f>AA20*2</f>
        <v>2</v>
      </c>
      <c r="AC20" s="15">
        <f>COUNTIF(D20:I20,"&gt;=250")</f>
        <v>0</v>
      </c>
      <c r="AD20" s="15">
        <f>AC20*2</f>
        <v>0</v>
      </c>
      <c r="AE20" s="15">
        <f>COUNTIF(D20:I20,"=300")</f>
        <v>0</v>
      </c>
      <c r="AF20" s="15">
        <f>AE20*6</f>
        <v>0</v>
      </c>
      <c r="AG20" s="15">
        <f t="shared" si="4"/>
        <v>6</v>
      </c>
      <c r="AH20" s="15">
        <f t="shared" si="5"/>
        <v>0</v>
      </c>
      <c r="AI20" s="15">
        <f t="shared" si="6"/>
        <v>0</v>
      </c>
      <c r="AJ20" s="15">
        <f t="shared" si="7"/>
        <v>1</v>
      </c>
      <c r="AK20" s="15"/>
      <c r="AL20" s="15"/>
      <c r="AM20" s="15"/>
      <c r="AN20" s="15"/>
      <c r="AO20" s="15"/>
      <c r="AP20" s="15"/>
      <c r="AQ20" s="15"/>
    </row>
    <row r="21" spans="1:43" ht="12.75">
      <c r="A21" s="106"/>
      <c r="B21" s="29">
        <v>3</v>
      </c>
      <c r="C21" s="17" t="str">
        <f>jmena!A13</f>
        <v>Ondra Šumpich</v>
      </c>
      <c r="D21" s="14">
        <v>158</v>
      </c>
      <c r="E21" s="14">
        <v>160</v>
      </c>
      <c r="F21" s="14">
        <v>177</v>
      </c>
      <c r="G21" s="14">
        <v>182</v>
      </c>
      <c r="H21" s="14">
        <v>172</v>
      </c>
      <c r="I21" s="14">
        <v>157</v>
      </c>
      <c r="J21" s="30">
        <f>SUM(D21:I21)</f>
        <v>1006</v>
      </c>
      <c r="K21" s="31">
        <f>AVERAGE(D21:I21)</f>
        <v>167.66666666666666</v>
      </c>
      <c r="L21" s="29">
        <f>RANK(J21,$J$4:$J$41,0)</f>
        <v>12</v>
      </c>
      <c r="M21" s="47">
        <v>1</v>
      </c>
      <c r="N21" s="47">
        <v>0</v>
      </c>
      <c r="O21" s="47">
        <v>0</v>
      </c>
      <c r="P21" s="47">
        <v>3</v>
      </c>
      <c r="Q21" s="8">
        <f t="shared" si="0"/>
        <v>12</v>
      </c>
      <c r="R21" s="9">
        <f>RANK(Q21,Q4:Q41,0)</f>
        <v>12</v>
      </c>
      <c r="S21" s="41" t="str">
        <f>RIGHT(C21,3)</f>
        <v>ich</v>
      </c>
      <c r="T21" s="15">
        <f>IF(OR(S21="ová",S21="ská",C21="romana fischer"),4,3)</f>
        <v>3</v>
      </c>
      <c r="U21" s="15">
        <f>IF(L21=1,1,IF(L21=2,2,IF(L21=3,3,IF(L21=4,4,IF(L21=5,5,IF(L21=6,6,IF(L21=7,7,IF(L21=8,8,0))))))))</f>
        <v>0</v>
      </c>
      <c r="V21" s="43">
        <f t="shared" si="1"/>
        <v>0</v>
      </c>
      <c r="W21" s="15">
        <f>IF(L21=9,9,IF(L21=10,10,IF(L21=11,11,IF(L21=12,12,IF(L21=13,13,IF(L21=14,14,IF(L21=15,15,IF(L21=16,16,0))))))))</f>
        <v>12</v>
      </c>
      <c r="X21" s="15">
        <f t="shared" si="2"/>
        <v>4</v>
      </c>
      <c r="Y21" s="15">
        <f>IF(L21=17,17,IF(L21=18,18,IF(L21=19,19,IF(L21=20,20,IF(L21=21,21,IF(L21=22,22,IF(L21=23,23,IF(L21=24,24,0))))))))</f>
        <v>0</v>
      </c>
      <c r="Z21" s="15">
        <f t="shared" si="3"/>
        <v>0</v>
      </c>
      <c r="AA21" s="15">
        <f>COUNTIF(D21:I21,"&gt;=200")</f>
        <v>0</v>
      </c>
      <c r="AB21" s="15">
        <f>AA21*2</f>
        <v>0</v>
      </c>
      <c r="AC21" s="15">
        <f>COUNTIF(D21:I21,"&gt;=250")</f>
        <v>0</v>
      </c>
      <c r="AD21" s="15">
        <f>AC21*2</f>
        <v>0</v>
      </c>
      <c r="AE21" s="15">
        <f>COUNTIF(D21:I21,"=300")</f>
        <v>0</v>
      </c>
      <c r="AF21" s="15">
        <f>AE21*6</f>
        <v>0</v>
      </c>
      <c r="AG21" s="15">
        <f t="shared" si="4"/>
        <v>2</v>
      </c>
      <c r="AH21" s="15">
        <f t="shared" si="5"/>
        <v>0</v>
      </c>
      <c r="AI21" s="15">
        <f t="shared" si="6"/>
        <v>0</v>
      </c>
      <c r="AJ21" s="15">
        <f t="shared" si="7"/>
        <v>3</v>
      </c>
      <c r="AK21" s="15"/>
      <c r="AL21" s="15"/>
      <c r="AM21" s="15"/>
      <c r="AN21" s="15"/>
      <c r="AO21" s="15"/>
      <c r="AP21" s="15"/>
      <c r="AQ21" s="15"/>
    </row>
    <row r="22" spans="1:43" ht="13.5" thickBot="1">
      <c r="A22" s="107" t="s">
        <v>95</v>
      </c>
      <c r="B22" s="107"/>
      <c r="C22" s="107"/>
      <c r="D22" s="32">
        <f aca="true" t="shared" si="11" ref="D22:I22">SUM(D19:D21)</f>
        <v>484</v>
      </c>
      <c r="E22" s="32">
        <f t="shared" si="11"/>
        <v>424</v>
      </c>
      <c r="F22" s="32">
        <f t="shared" si="11"/>
        <v>539</v>
      </c>
      <c r="G22" s="32">
        <f t="shared" si="11"/>
        <v>494</v>
      </c>
      <c r="H22" s="32">
        <f t="shared" si="11"/>
        <v>469</v>
      </c>
      <c r="I22" s="32">
        <f t="shared" si="11"/>
        <v>422</v>
      </c>
      <c r="J22" s="33" t="str">
        <f>IF(SUM(J19:J21)&lt;&gt;SUM(D22:I22),"chyba vzorců","vzorce OK")</f>
        <v>vzorce OK</v>
      </c>
      <c r="K22" s="34"/>
      <c r="L22" s="44"/>
      <c r="M22" s="48"/>
      <c r="N22" s="48"/>
      <c r="O22" s="48"/>
      <c r="P22" s="14"/>
      <c r="Q22" s="8"/>
      <c r="R22" s="9"/>
      <c r="S22" s="41"/>
      <c r="T22" s="15"/>
      <c r="U22" s="15"/>
      <c r="V22" s="43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>
        <f t="shared" si="4"/>
        <v>0</v>
      </c>
      <c r="AH22" s="15">
        <f t="shared" si="5"/>
        <v>0</v>
      </c>
      <c r="AI22" s="15">
        <f t="shared" si="6"/>
        <v>0</v>
      </c>
      <c r="AJ22" s="15">
        <f t="shared" si="7"/>
        <v>0</v>
      </c>
      <c r="AK22" s="15"/>
      <c r="AL22" s="15"/>
      <c r="AM22" s="15"/>
      <c r="AN22" s="15"/>
      <c r="AO22" s="15"/>
      <c r="AP22" s="15"/>
      <c r="AQ22" s="15"/>
    </row>
    <row r="23" spans="1:43" ht="13.5" thickBot="1">
      <c r="A23" s="23" t="s">
        <v>13</v>
      </c>
      <c r="B23" s="24" t="s">
        <v>14</v>
      </c>
      <c r="C23" s="25" t="s">
        <v>94</v>
      </c>
      <c r="D23" s="25" t="s">
        <v>15</v>
      </c>
      <c r="E23" s="25" t="s">
        <v>16</v>
      </c>
      <c r="F23" s="25" t="s">
        <v>17</v>
      </c>
      <c r="G23" s="25" t="s">
        <v>18</v>
      </c>
      <c r="H23" s="25" t="s">
        <v>19</v>
      </c>
      <c r="I23" s="25" t="s">
        <v>20</v>
      </c>
      <c r="J23" s="26" t="s">
        <v>21</v>
      </c>
      <c r="K23" s="27" t="s">
        <v>22</v>
      </c>
      <c r="L23" s="26" t="s">
        <v>14</v>
      </c>
      <c r="M23" s="48"/>
      <c r="N23" s="48"/>
      <c r="O23" s="48"/>
      <c r="P23" s="14"/>
      <c r="Q23" s="8"/>
      <c r="R23" s="9"/>
      <c r="S23" s="41"/>
      <c r="T23" s="15"/>
      <c r="U23" s="15"/>
      <c r="V23" s="43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>
        <f t="shared" si="4"/>
        <v>0</v>
      </c>
      <c r="AH23" s="15">
        <f t="shared" si="5"/>
        <v>0</v>
      </c>
      <c r="AI23" s="15">
        <f t="shared" si="6"/>
        <v>0</v>
      </c>
      <c r="AJ23" s="15">
        <f t="shared" si="7"/>
        <v>0</v>
      </c>
      <c r="AK23" s="15"/>
      <c r="AL23" s="15"/>
      <c r="AM23" s="15"/>
      <c r="AN23" s="15"/>
      <c r="AO23" s="15"/>
      <c r="AP23" s="15"/>
      <c r="AQ23" s="15"/>
    </row>
    <row r="24" spans="1:43" ht="13.5" thickTop="1">
      <c r="A24" s="108">
        <v>5</v>
      </c>
      <c r="B24" s="28">
        <v>1</v>
      </c>
      <c r="C24" s="13" t="s">
        <v>51</v>
      </c>
      <c r="D24" s="14">
        <v>211</v>
      </c>
      <c r="E24" s="14">
        <v>171</v>
      </c>
      <c r="F24" s="14">
        <v>171</v>
      </c>
      <c r="G24" s="14">
        <v>182</v>
      </c>
      <c r="H24" s="14">
        <v>191</v>
      </c>
      <c r="I24" s="14">
        <v>194</v>
      </c>
      <c r="J24" s="30">
        <f>SUM(D24:I24)</f>
        <v>1120</v>
      </c>
      <c r="K24" s="31">
        <f>AVERAGE(D24:I24)</f>
        <v>186.66666666666666</v>
      </c>
      <c r="L24" s="29">
        <f>RANK(J24,$J$4:$J$41,0)</f>
        <v>4</v>
      </c>
      <c r="M24" s="47">
        <v>3</v>
      </c>
      <c r="N24" s="47">
        <v>1</v>
      </c>
      <c r="O24" s="47">
        <v>0</v>
      </c>
      <c r="P24" s="47">
        <v>1</v>
      </c>
      <c r="Q24" s="8">
        <f t="shared" si="0"/>
        <v>27</v>
      </c>
      <c r="R24" s="9">
        <f>RANK(Q24,Q4:Q41,0)</f>
        <v>5</v>
      </c>
      <c r="S24" s="41" t="str">
        <f>RIGHT(C24,3)</f>
        <v>víl</v>
      </c>
      <c r="T24" s="15">
        <f>IF(OR(S24="ová",S24="ská",C24="romana fischer"),4,3)</f>
        <v>3</v>
      </c>
      <c r="U24" s="15">
        <f>IF(L24=1,1,IF(L24=2,2,IF(L24=3,3,IF(L24=4,4,IF(L24=5,5,IF(L24=6,6,IF(L24=7,7,IF(L24=8,8,0))))))))</f>
        <v>4</v>
      </c>
      <c r="V24" s="43">
        <f t="shared" si="1"/>
        <v>12</v>
      </c>
      <c r="W24" s="15">
        <f>IF(L24=9,9,IF(L24=10,10,IF(L24=11,11,IF(L24=12,12,IF(L24=13,13,IF(L24=14,14,IF(L24=15,15,IF(L24=16,16,0))))))))</f>
        <v>0</v>
      </c>
      <c r="X24" s="15">
        <f t="shared" si="2"/>
        <v>0</v>
      </c>
      <c r="Y24" s="15">
        <f>IF(L24=17,17,IF(L24=18,18,IF(L24=19,19,IF(L24=20,20,IF(L24=21,21,IF(L24=22,22,IF(L24=23,23,IF(L24=24,24,0))))))))</f>
        <v>0</v>
      </c>
      <c r="Z24" s="15">
        <f t="shared" si="3"/>
        <v>0</v>
      </c>
      <c r="AA24" s="15">
        <f>COUNTIF(D24:I24,"&gt;=200")</f>
        <v>1</v>
      </c>
      <c r="AB24" s="15">
        <f>AA24*2</f>
        <v>2</v>
      </c>
      <c r="AC24" s="15">
        <f>COUNTIF(D24:I24,"&gt;=250")</f>
        <v>0</v>
      </c>
      <c r="AD24" s="15">
        <f>AC24*2</f>
        <v>0</v>
      </c>
      <c r="AE24" s="15">
        <f>COUNTIF(D24:I24,"=300")</f>
        <v>0</v>
      </c>
      <c r="AF24" s="15">
        <f>AE24*6</f>
        <v>0</v>
      </c>
      <c r="AG24" s="15">
        <f t="shared" si="4"/>
        <v>6</v>
      </c>
      <c r="AH24" s="15">
        <f t="shared" si="5"/>
        <v>3</v>
      </c>
      <c r="AI24" s="15">
        <f t="shared" si="6"/>
        <v>0</v>
      </c>
      <c r="AJ24" s="15">
        <f t="shared" si="7"/>
        <v>1</v>
      </c>
      <c r="AK24" s="15"/>
      <c r="AL24" s="15"/>
      <c r="AM24" s="15"/>
      <c r="AN24" s="15"/>
      <c r="AO24" s="15"/>
      <c r="AP24" s="15"/>
      <c r="AQ24" s="15"/>
    </row>
    <row r="25" spans="1:43" ht="12.75">
      <c r="A25" s="108"/>
      <c r="B25" s="29">
        <v>2</v>
      </c>
      <c r="C25" s="17" t="s">
        <v>48</v>
      </c>
      <c r="D25" s="14">
        <v>175</v>
      </c>
      <c r="E25" s="14">
        <v>164</v>
      </c>
      <c r="F25" s="14">
        <v>189</v>
      </c>
      <c r="G25" s="14">
        <v>219</v>
      </c>
      <c r="H25" s="14">
        <v>159</v>
      </c>
      <c r="I25" s="14">
        <v>174</v>
      </c>
      <c r="J25" s="30">
        <f>SUM(D25:I25)</f>
        <v>1080</v>
      </c>
      <c r="K25" s="31">
        <f>AVERAGE(D25:I25)</f>
        <v>180</v>
      </c>
      <c r="L25" s="29">
        <f>RANK(J25,$J$4:$J$41,0)</f>
        <v>7</v>
      </c>
      <c r="M25" s="47">
        <v>1</v>
      </c>
      <c r="N25" s="47">
        <v>0</v>
      </c>
      <c r="O25" s="47">
        <v>0</v>
      </c>
      <c r="P25" s="47">
        <v>2</v>
      </c>
      <c r="Q25" s="8">
        <f t="shared" si="0"/>
        <v>19</v>
      </c>
      <c r="R25" s="9">
        <f>RANK(Q25,Q4:Q41,0)</f>
        <v>9</v>
      </c>
      <c r="S25" s="41" t="str">
        <f>RIGHT(C25,3)</f>
        <v>ová</v>
      </c>
      <c r="T25" s="15">
        <f>IF(OR(S25="ová",S25="ská",C25="romana fischer"),4,3)</f>
        <v>4</v>
      </c>
      <c r="U25" s="15">
        <f>IF(L25=1,1,IF(L25=2,2,IF(L25=3,3,IF(L25=4,4,IF(L25=5,5,IF(L25=6,6,IF(L25=7,7,IF(L25=8,8,0))))))))</f>
        <v>7</v>
      </c>
      <c r="V25" s="43">
        <f t="shared" si="1"/>
        <v>9</v>
      </c>
      <c r="W25" s="15">
        <f>IF(L25=9,9,IF(L25=10,10,IF(L25=11,11,IF(L25=12,12,IF(L25=13,13,IF(L25=14,14,IF(L25=15,15,IF(L25=16,16,0))))))))</f>
        <v>0</v>
      </c>
      <c r="X25" s="15">
        <f t="shared" si="2"/>
        <v>0</v>
      </c>
      <c r="Y25" s="15">
        <f>IF(L25=17,17,IF(L25=18,18,IF(L25=19,19,IF(L25=20,20,IF(L25=21,21,IF(L25=22,22,IF(L25=23,23,IF(L25=24,24,0))))))))</f>
        <v>0</v>
      </c>
      <c r="Z25" s="15">
        <f t="shared" si="3"/>
        <v>0</v>
      </c>
      <c r="AA25" s="15">
        <f>COUNTIF(D25:I25,"&gt;=200")</f>
        <v>1</v>
      </c>
      <c r="AB25" s="15">
        <f>AA25*2</f>
        <v>2</v>
      </c>
      <c r="AC25" s="15">
        <f>COUNTIF(D25:I25,"&gt;=250")</f>
        <v>0</v>
      </c>
      <c r="AD25" s="15">
        <f>AC25*2</f>
        <v>0</v>
      </c>
      <c r="AE25" s="15">
        <f>COUNTIF(D25:I25,"=300")</f>
        <v>0</v>
      </c>
      <c r="AF25" s="15">
        <f>AE25*6</f>
        <v>0</v>
      </c>
      <c r="AG25" s="15">
        <f t="shared" si="4"/>
        <v>2</v>
      </c>
      <c r="AH25" s="15">
        <f t="shared" si="5"/>
        <v>0</v>
      </c>
      <c r="AI25" s="15">
        <f t="shared" si="6"/>
        <v>0</v>
      </c>
      <c r="AJ25" s="15">
        <f t="shared" si="7"/>
        <v>2</v>
      </c>
      <c r="AK25" s="15"/>
      <c r="AL25" s="15"/>
      <c r="AM25" s="15"/>
      <c r="AN25" s="15"/>
      <c r="AO25" s="15"/>
      <c r="AP25" s="15"/>
      <c r="AQ25" s="15"/>
    </row>
    <row r="26" spans="1:43" ht="12.75">
      <c r="A26" s="108"/>
      <c r="B26" s="29">
        <v>3</v>
      </c>
      <c r="C26" s="17" t="str">
        <f>jmena!A16</f>
        <v>Radim Jordánek</v>
      </c>
      <c r="D26" s="14">
        <v>185</v>
      </c>
      <c r="E26" s="14">
        <v>173</v>
      </c>
      <c r="F26" s="14">
        <v>220</v>
      </c>
      <c r="G26" s="14">
        <v>234</v>
      </c>
      <c r="H26" s="14">
        <v>153</v>
      </c>
      <c r="I26" s="14">
        <v>203</v>
      </c>
      <c r="J26" s="30">
        <f>SUM(D26:I26)</f>
        <v>1168</v>
      </c>
      <c r="K26" s="31">
        <f>AVERAGE(D26:I26)</f>
        <v>194.66666666666666</v>
      </c>
      <c r="L26" s="29">
        <f>RANK(J26,$J$4:$J$41,0)</f>
        <v>2</v>
      </c>
      <c r="M26" s="47">
        <v>3</v>
      </c>
      <c r="N26" s="47">
        <v>1</v>
      </c>
      <c r="O26" s="47">
        <v>1</v>
      </c>
      <c r="P26" s="47">
        <v>1</v>
      </c>
      <c r="Q26" s="8">
        <f t="shared" si="0"/>
        <v>37</v>
      </c>
      <c r="R26" s="9">
        <f>RANK(Q26,Q4:Q41,0)</f>
        <v>2</v>
      </c>
      <c r="S26" s="41" t="str">
        <f>RIGHT(C26,3)</f>
        <v>nek</v>
      </c>
      <c r="T26" s="15">
        <f>IF(OR(S26="ová",S26="ská",C26="romana fischer"),4,3)</f>
        <v>3</v>
      </c>
      <c r="U26" s="15">
        <f>IF(L26=1,1,IF(L26=2,2,IF(L26=3,3,IF(L26=4,4,IF(L26=5,5,IF(L26=6,6,IF(L26=7,7,IF(L26=8,8,0))))))))</f>
        <v>2</v>
      </c>
      <c r="V26" s="43">
        <f t="shared" si="1"/>
        <v>14</v>
      </c>
      <c r="W26" s="15">
        <f>IF(L26=9,9,IF(L26=10,10,IF(L26=11,11,IF(L26=12,12,IF(L26=13,13,IF(L26=14,14,IF(L26=15,15,IF(L26=16,16,0))))))))</f>
        <v>0</v>
      </c>
      <c r="X26" s="15">
        <f t="shared" si="2"/>
        <v>0</v>
      </c>
      <c r="Y26" s="15">
        <f>IF(L26=17,17,IF(L26=18,18,IF(L26=19,19,IF(L26=20,20,IF(L26=21,21,IF(L26=22,22,IF(L26=23,23,IF(L26=24,24,0))))))))</f>
        <v>0</v>
      </c>
      <c r="Z26" s="15">
        <f t="shared" si="3"/>
        <v>0</v>
      </c>
      <c r="AA26" s="15">
        <f>COUNTIF(D26:I26,"&gt;=200")</f>
        <v>3</v>
      </c>
      <c r="AB26" s="15">
        <f>AA26*2</f>
        <v>6</v>
      </c>
      <c r="AC26" s="15">
        <f>COUNTIF(D26:I26,"&gt;=250")</f>
        <v>0</v>
      </c>
      <c r="AD26" s="15">
        <f>AC26*2</f>
        <v>0</v>
      </c>
      <c r="AE26" s="15">
        <f>COUNTIF(D26:I26,"=300")</f>
        <v>0</v>
      </c>
      <c r="AF26" s="15">
        <f>AE26*6</f>
        <v>0</v>
      </c>
      <c r="AG26" s="15">
        <f t="shared" si="4"/>
        <v>6</v>
      </c>
      <c r="AH26" s="15">
        <f t="shared" si="5"/>
        <v>3</v>
      </c>
      <c r="AI26" s="15">
        <f t="shared" si="6"/>
        <v>4</v>
      </c>
      <c r="AJ26" s="15">
        <f t="shared" si="7"/>
        <v>1</v>
      </c>
      <c r="AK26" s="15"/>
      <c r="AL26" s="15"/>
      <c r="AM26" s="15"/>
      <c r="AN26" s="15"/>
      <c r="AO26" s="15"/>
      <c r="AP26" s="15"/>
      <c r="AQ26" s="15"/>
    </row>
    <row r="27" spans="1:43" ht="13.5" thickBot="1">
      <c r="A27" s="107" t="s">
        <v>95</v>
      </c>
      <c r="B27" s="107"/>
      <c r="C27" s="107"/>
      <c r="D27" s="32">
        <f aca="true" t="shared" si="12" ref="D27:I27">SUM(D24:D26)</f>
        <v>571</v>
      </c>
      <c r="E27" s="32">
        <f t="shared" si="12"/>
        <v>508</v>
      </c>
      <c r="F27" s="32">
        <f t="shared" si="12"/>
        <v>580</v>
      </c>
      <c r="G27" s="32">
        <f t="shared" si="12"/>
        <v>635</v>
      </c>
      <c r="H27" s="32">
        <f t="shared" si="12"/>
        <v>503</v>
      </c>
      <c r="I27" s="32">
        <f t="shared" si="12"/>
        <v>571</v>
      </c>
      <c r="J27" s="33" t="str">
        <f>IF(SUM(J24:J26)&lt;&gt;SUM(D27:I27),"chyba vzorců","vzorce OK")</f>
        <v>vzorce OK</v>
      </c>
      <c r="K27" s="34"/>
      <c r="L27" s="44"/>
      <c r="M27" s="48"/>
      <c r="N27" s="48"/>
      <c r="O27" s="48"/>
      <c r="P27" s="14"/>
      <c r="Q27" s="8"/>
      <c r="R27" s="9"/>
      <c r="S27" s="41"/>
      <c r="T27" s="15"/>
      <c r="U27" s="15"/>
      <c r="V27" s="43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>
        <f t="shared" si="4"/>
        <v>0</v>
      </c>
      <c r="AH27" s="15">
        <f t="shared" si="5"/>
        <v>0</v>
      </c>
      <c r="AI27" s="15">
        <f t="shared" si="6"/>
        <v>0</v>
      </c>
      <c r="AJ27" s="15">
        <f t="shared" si="7"/>
        <v>0</v>
      </c>
      <c r="AK27" s="15"/>
      <c r="AL27" s="15"/>
      <c r="AM27" s="15"/>
      <c r="AN27" s="15"/>
      <c r="AO27" s="15"/>
      <c r="AP27" s="15"/>
      <c r="AQ27" s="15"/>
    </row>
    <row r="28" spans="1:43" ht="13.5" thickBot="1">
      <c r="A28" s="23" t="s">
        <v>13</v>
      </c>
      <c r="B28" s="24" t="s">
        <v>14</v>
      </c>
      <c r="C28" s="25" t="s">
        <v>94</v>
      </c>
      <c r="D28" s="25" t="s">
        <v>15</v>
      </c>
      <c r="E28" s="25" t="s">
        <v>16</v>
      </c>
      <c r="F28" s="25" t="s">
        <v>17</v>
      </c>
      <c r="G28" s="25" t="s">
        <v>18</v>
      </c>
      <c r="H28" s="25" t="s">
        <v>19</v>
      </c>
      <c r="I28" s="25" t="s">
        <v>20</v>
      </c>
      <c r="J28" s="26" t="s">
        <v>21</v>
      </c>
      <c r="K28" s="27" t="s">
        <v>22</v>
      </c>
      <c r="L28" s="26" t="s">
        <v>14</v>
      </c>
      <c r="M28" s="48"/>
      <c r="N28" s="48"/>
      <c r="O28" s="48"/>
      <c r="P28" s="14"/>
      <c r="Q28" s="8"/>
      <c r="R28" s="9"/>
      <c r="S28" s="41"/>
      <c r="T28" s="15"/>
      <c r="U28" s="15"/>
      <c r="V28" s="43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>
        <f t="shared" si="4"/>
        <v>0</v>
      </c>
      <c r="AH28" s="15">
        <f t="shared" si="5"/>
        <v>0</v>
      </c>
      <c r="AI28" s="15">
        <f t="shared" si="6"/>
        <v>0</v>
      </c>
      <c r="AJ28" s="15">
        <f t="shared" si="7"/>
        <v>0</v>
      </c>
      <c r="AK28" s="15"/>
      <c r="AL28" s="15"/>
      <c r="AM28" s="15"/>
      <c r="AN28" s="15"/>
      <c r="AO28" s="15"/>
      <c r="AP28" s="15"/>
      <c r="AQ28" s="15"/>
    </row>
    <row r="29" spans="1:43" ht="13.5" thickTop="1">
      <c r="A29" s="106">
        <v>6</v>
      </c>
      <c r="B29" s="37">
        <v>1</v>
      </c>
      <c r="C29" s="13" t="s">
        <v>133</v>
      </c>
      <c r="D29" s="14">
        <v>156</v>
      </c>
      <c r="E29" s="14">
        <v>164</v>
      </c>
      <c r="F29" s="14">
        <v>145</v>
      </c>
      <c r="G29" s="14">
        <v>128</v>
      </c>
      <c r="H29" s="14">
        <v>133</v>
      </c>
      <c r="I29" s="14">
        <v>146</v>
      </c>
      <c r="J29" s="30">
        <f>SUM(D29:I29)</f>
        <v>872</v>
      </c>
      <c r="K29" s="31">
        <f>AVERAGE(D29:I29)</f>
        <v>145.33333333333334</v>
      </c>
      <c r="L29" s="29">
        <f>RANK(J29,$J$4:$J$41,0)</f>
        <v>17</v>
      </c>
      <c r="M29" s="47">
        <v>1</v>
      </c>
      <c r="N29" s="47">
        <v>0</v>
      </c>
      <c r="O29" s="47">
        <v>0</v>
      </c>
      <c r="P29" s="47">
        <v>0</v>
      </c>
      <c r="Q29" s="8">
        <f t="shared" si="0"/>
        <v>6</v>
      </c>
      <c r="R29" s="9">
        <f>RANK(Q29,Q4:Q41,0)</f>
        <v>18</v>
      </c>
      <c r="S29" s="41" t="str">
        <f>RIGHT(C29,3)</f>
        <v>her</v>
      </c>
      <c r="T29" s="15">
        <f>IF(OR(S29="ová",S29="ská",C29="romana fischer"),4,3)</f>
        <v>3</v>
      </c>
      <c r="U29" s="15">
        <f>IF(L29=1,1,IF(L29=2,2,IF(L29=3,3,IF(L29=4,4,IF(L29=5,5,IF(L29=6,6,IF(L29=7,7,IF(L29=8,8,0))))))))</f>
        <v>0</v>
      </c>
      <c r="V29" s="43">
        <f t="shared" si="1"/>
        <v>0</v>
      </c>
      <c r="W29" s="15">
        <f>IF(L29=9,9,IF(L29=10,10,IF(L29=11,11,IF(L29=12,12,IF(L29=13,13,IF(L29=14,14,IF(L29=15,15,IF(L29=16,16,0))))))))</f>
        <v>0</v>
      </c>
      <c r="X29" s="15">
        <f t="shared" si="2"/>
        <v>0</v>
      </c>
      <c r="Y29" s="15">
        <f>IF(L29=17,17,IF(L29=18,18,IF(L29=19,19,IF(L29=20,20,IF(L29=21,21,IF(L29=22,22,IF(L29=23,23,IF(L29=24,24,0))))))))</f>
        <v>17</v>
      </c>
      <c r="Z29" s="15">
        <f t="shared" si="3"/>
        <v>1</v>
      </c>
      <c r="AA29" s="15">
        <f>COUNTIF(D29:I29,"&gt;=200")</f>
        <v>0</v>
      </c>
      <c r="AB29" s="15">
        <f>AA29*2</f>
        <v>0</v>
      </c>
      <c r="AC29" s="15">
        <f>COUNTIF(D29:I29,"&gt;=250")</f>
        <v>0</v>
      </c>
      <c r="AD29" s="15">
        <f>AC29*2</f>
        <v>0</v>
      </c>
      <c r="AE29" s="15">
        <f>COUNTIF(D29:I29,"=300")</f>
        <v>0</v>
      </c>
      <c r="AF29" s="15">
        <f>AE29*6</f>
        <v>0</v>
      </c>
      <c r="AG29" s="15">
        <f t="shared" si="4"/>
        <v>2</v>
      </c>
      <c r="AH29" s="15">
        <f t="shared" si="5"/>
        <v>0</v>
      </c>
      <c r="AI29" s="15">
        <f t="shared" si="6"/>
        <v>0</v>
      </c>
      <c r="AJ29" s="15">
        <f t="shared" si="7"/>
        <v>0</v>
      </c>
      <c r="AK29" s="15"/>
      <c r="AL29" s="15"/>
      <c r="AM29" s="15"/>
      <c r="AN29" s="15"/>
      <c r="AO29" s="15"/>
      <c r="AP29" s="15"/>
      <c r="AQ29" s="15"/>
    </row>
    <row r="30" spans="1:43" ht="12.75">
      <c r="A30" s="106"/>
      <c r="B30" s="29">
        <v>2</v>
      </c>
      <c r="C30" s="17" t="s">
        <v>52</v>
      </c>
      <c r="D30" s="14">
        <v>167</v>
      </c>
      <c r="E30" s="14">
        <v>213</v>
      </c>
      <c r="F30" s="14">
        <v>173</v>
      </c>
      <c r="G30" s="14">
        <v>147</v>
      </c>
      <c r="H30" s="14">
        <v>205</v>
      </c>
      <c r="I30" s="14">
        <v>193</v>
      </c>
      <c r="J30" s="30">
        <f>SUM(D30:I30)</f>
        <v>1098</v>
      </c>
      <c r="K30" s="31">
        <f>AVERAGE(D30:I30)</f>
        <v>183</v>
      </c>
      <c r="L30" s="29">
        <f>RANK(J30,$J$4:$J$41,0)</f>
        <v>6</v>
      </c>
      <c r="M30" s="47">
        <v>2</v>
      </c>
      <c r="N30" s="47">
        <v>0</v>
      </c>
      <c r="O30" s="47">
        <v>5</v>
      </c>
      <c r="P30" s="47">
        <v>0</v>
      </c>
      <c r="Q30" s="8">
        <f t="shared" si="0"/>
        <v>41</v>
      </c>
      <c r="R30" s="9">
        <f>RANK(Q30,Q4:Q41,0)</f>
        <v>1</v>
      </c>
      <c r="S30" s="41" t="str">
        <f>RIGHT(C30,3)</f>
        <v>nek</v>
      </c>
      <c r="T30" s="15">
        <f>IF(OR(S30="ová",S30="ská",C30="romana fischer"),4,3)</f>
        <v>3</v>
      </c>
      <c r="U30" s="15">
        <f>IF(L30=1,1,IF(L30=2,2,IF(L30=3,3,IF(L30=4,4,IF(L30=5,5,IF(L30=6,6,IF(L30=7,7,IF(L30=8,8,0))))))))</f>
        <v>6</v>
      </c>
      <c r="V30" s="43">
        <f t="shared" si="1"/>
        <v>10</v>
      </c>
      <c r="W30" s="15">
        <f>IF(L30=9,9,IF(L30=10,10,IF(L30=11,11,IF(L30=12,12,IF(L30=13,13,IF(L30=14,14,IF(L30=15,15,IF(L30=16,16,0))))))))</f>
        <v>0</v>
      </c>
      <c r="X30" s="15">
        <f t="shared" si="2"/>
        <v>0</v>
      </c>
      <c r="Y30" s="15">
        <f>IF(L30=17,17,IF(L30=18,18,IF(L30=19,19,IF(L30=20,20,IF(L30=21,21,IF(L30=22,22,IF(L30=23,23,IF(L30=24,24,0))))))))</f>
        <v>0</v>
      </c>
      <c r="Z30" s="15">
        <f t="shared" si="3"/>
        <v>0</v>
      </c>
      <c r="AA30" s="15">
        <f>COUNTIF(D30:I30,"&gt;=200")</f>
        <v>2</v>
      </c>
      <c r="AB30" s="15">
        <f>AA30*2</f>
        <v>4</v>
      </c>
      <c r="AC30" s="15">
        <f>COUNTIF(D30:I30,"&gt;=250")</f>
        <v>0</v>
      </c>
      <c r="AD30" s="15">
        <f>AC30*2</f>
        <v>0</v>
      </c>
      <c r="AE30" s="15">
        <f>COUNTIF(D30:I30,"=300")</f>
        <v>0</v>
      </c>
      <c r="AF30" s="15">
        <f>AE30*6</f>
        <v>0</v>
      </c>
      <c r="AG30" s="15">
        <f t="shared" si="4"/>
        <v>4</v>
      </c>
      <c r="AH30" s="15">
        <f t="shared" si="5"/>
        <v>0</v>
      </c>
      <c r="AI30" s="15">
        <f t="shared" si="6"/>
        <v>20</v>
      </c>
      <c r="AJ30" s="15">
        <f t="shared" si="7"/>
        <v>0</v>
      </c>
      <c r="AK30" s="15"/>
      <c r="AL30" s="15"/>
      <c r="AM30" s="15"/>
      <c r="AN30" s="15"/>
      <c r="AO30" s="15"/>
      <c r="AP30" s="15"/>
      <c r="AQ30" s="15"/>
    </row>
    <row r="31" spans="1:43" ht="12.75">
      <c r="A31" s="106"/>
      <c r="B31" s="29">
        <v>3</v>
      </c>
      <c r="C31" s="17" t="s">
        <v>115</v>
      </c>
      <c r="D31" s="14">
        <v>86</v>
      </c>
      <c r="E31" s="14">
        <v>122</v>
      </c>
      <c r="F31" s="14">
        <v>121</v>
      </c>
      <c r="G31" s="14">
        <v>132</v>
      </c>
      <c r="H31" s="14">
        <v>97</v>
      </c>
      <c r="I31" s="14">
        <v>85</v>
      </c>
      <c r="J31" s="30">
        <f>SUM(D31:I31)</f>
        <v>643</v>
      </c>
      <c r="K31" s="31">
        <f>AVERAGE(D31:I31)</f>
        <v>107.16666666666667</v>
      </c>
      <c r="L31" s="29">
        <f>RANK(J31,$J$4:$J$41,0)</f>
        <v>24</v>
      </c>
      <c r="M31" s="47">
        <v>0</v>
      </c>
      <c r="N31" s="47">
        <v>0</v>
      </c>
      <c r="O31" s="47">
        <v>0</v>
      </c>
      <c r="P31" s="47">
        <v>0</v>
      </c>
      <c r="Q31" s="8">
        <f t="shared" si="0"/>
        <v>4</v>
      </c>
      <c r="R31" s="9">
        <f>RANK(Q31,Q4:Q41,0)</f>
        <v>22</v>
      </c>
      <c r="S31" s="41" t="str">
        <f>RIGHT(C31,3)</f>
        <v>ová</v>
      </c>
      <c r="T31" s="15">
        <f>IF(OR(S31="ová",S31="ská",C31="romana fischer"),4,3)</f>
        <v>4</v>
      </c>
      <c r="U31" s="15">
        <f>IF(L31=1,1,IF(L31=2,2,IF(L31=3,3,IF(L31=4,4,IF(L31=5,5,IF(L31=6,6,IF(L31=7,7,IF(L31=8,8,0))))))))</f>
        <v>0</v>
      </c>
      <c r="V31" s="43">
        <f t="shared" si="1"/>
        <v>0</v>
      </c>
      <c r="W31" s="15">
        <f>IF(L31=9,9,IF(L31=10,10,IF(L31=11,11,IF(L31=12,12,IF(L31=13,13,IF(L31=14,14,IF(L31=15,15,IF(L31=16,16,0))))))))</f>
        <v>0</v>
      </c>
      <c r="X31" s="15">
        <f t="shared" si="2"/>
        <v>0</v>
      </c>
      <c r="Y31" s="15">
        <f>IF(L31=17,17,IF(L31=18,18,IF(L31=19,19,IF(L31=20,20,IF(L31=21,21,IF(L31=22,22,IF(L31=23,23,IF(L31=24,24,0))))))))</f>
        <v>24</v>
      </c>
      <c r="Z31" s="15">
        <f t="shared" si="3"/>
        <v>0</v>
      </c>
      <c r="AA31" s="15">
        <f>COUNTIF(D31:I31,"&gt;=200")</f>
        <v>0</v>
      </c>
      <c r="AB31" s="15">
        <f>AA31*2</f>
        <v>0</v>
      </c>
      <c r="AC31" s="15">
        <f>COUNTIF(D31:I31,"&gt;=250")</f>
        <v>0</v>
      </c>
      <c r="AD31" s="15">
        <f>AC31*2</f>
        <v>0</v>
      </c>
      <c r="AE31" s="15">
        <f>COUNTIF(D31:I31,"=300")</f>
        <v>0</v>
      </c>
      <c r="AF31" s="15">
        <f>AE31*6</f>
        <v>0</v>
      </c>
      <c r="AG31" s="15">
        <f t="shared" si="4"/>
        <v>0</v>
      </c>
      <c r="AH31" s="15">
        <f t="shared" si="5"/>
        <v>0</v>
      </c>
      <c r="AI31" s="15">
        <f t="shared" si="6"/>
        <v>0</v>
      </c>
      <c r="AJ31" s="15">
        <f t="shared" si="7"/>
        <v>0</v>
      </c>
      <c r="AK31" s="15"/>
      <c r="AL31" s="15"/>
      <c r="AM31" s="15"/>
      <c r="AN31" s="15"/>
      <c r="AO31" s="15"/>
      <c r="AP31" s="15"/>
      <c r="AQ31" s="15"/>
    </row>
    <row r="32" spans="1:43" ht="13.5" thickBot="1">
      <c r="A32" s="107" t="s">
        <v>95</v>
      </c>
      <c r="B32" s="107"/>
      <c r="C32" s="107"/>
      <c r="D32" s="32">
        <f aca="true" t="shared" si="13" ref="D32:I32">SUM(D29:D31)</f>
        <v>409</v>
      </c>
      <c r="E32" s="32">
        <f t="shared" si="13"/>
        <v>499</v>
      </c>
      <c r="F32" s="32">
        <f t="shared" si="13"/>
        <v>439</v>
      </c>
      <c r="G32" s="32">
        <f t="shared" si="13"/>
        <v>407</v>
      </c>
      <c r="H32" s="32">
        <f t="shared" si="13"/>
        <v>435</v>
      </c>
      <c r="I32" s="32">
        <f t="shared" si="13"/>
        <v>424</v>
      </c>
      <c r="J32" s="33" t="str">
        <f>IF(SUM(J29:J31)&lt;&gt;SUM(D32:I32),"chyba vzorců","vzorce OK")</f>
        <v>vzorce OK</v>
      </c>
      <c r="K32" s="34"/>
      <c r="L32" s="44"/>
      <c r="M32" s="48"/>
      <c r="N32" s="48"/>
      <c r="O32" s="48"/>
      <c r="P32" s="14"/>
      <c r="Q32" s="8"/>
      <c r="R32" s="9"/>
      <c r="S32" s="41"/>
      <c r="T32" s="15"/>
      <c r="U32" s="15"/>
      <c r="V32" s="43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>
        <f t="shared" si="4"/>
        <v>0</v>
      </c>
      <c r="AH32" s="15">
        <f t="shared" si="5"/>
        <v>0</v>
      </c>
      <c r="AI32" s="15">
        <f t="shared" si="6"/>
        <v>0</v>
      </c>
      <c r="AJ32" s="15">
        <f t="shared" si="7"/>
        <v>0</v>
      </c>
      <c r="AK32" s="15"/>
      <c r="AL32" s="15"/>
      <c r="AM32" s="15"/>
      <c r="AN32" s="15"/>
      <c r="AO32" s="15"/>
      <c r="AP32" s="15"/>
      <c r="AQ32" s="15"/>
    </row>
    <row r="33" spans="1:43" ht="13.5" thickBot="1">
      <c r="A33" s="23" t="s">
        <v>13</v>
      </c>
      <c r="B33" s="24" t="s">
        <v>14</v>
      </c>
      <c r="C33" s="25" t="s">
        <v>94</v>
      </c>
      <c r="D33" s="25" t="s">
        <v>15</v>
      </c>
      <c r="E33" s="25" t="s">
        <v>16</v>
      </c>
      <c r="F33" s="25" t="s">
        <v>17</v>
      </c>
      <c r="G33" s="25" t="s">
        <v>18</v>
      </c>
      <c r="H33" s="25" t="s">
        <v>19</v>
      </c>
      <c r="I33" s="25" t="s">
        <v>20</v>
      </c>
      <c r="J33" s="26" t="s">
        <v>21</v>
      </c>
      <c r="K33" s="27" t="s">
        <v>22</v>
      </c>
      <c r="L33" s="26" t="s">
        <v>14</v>
      </c>
      <c r="M33" s="48"/>
      <c r="N33" s="48"/>
      <c r="O33" s="48"/>
      <c r="P33" s="14"/>
      <c r="Q33" s="8"/>
      <c r="R33" s="9"/>
      <c r="S33" s="41"/>
      <c r="T33" s="15"/>
      <c r="U33" s="15"/>
      <c r="V33" s="43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>
        <f t="shared" si="4"/>
        <v>0</v>
      </c>
      <c r="AH33" s="15">
        <f t="shared" si="5"/>
        <v>0</v>
      </c>
      <c r="AI33" s="15">
        <f t="shared" si="6"/>
        <v>0</v>
      </c>
      <c r="AJ33" s="15">
        <f t="shared" si="7"/>
        <v>0</v>
      </c>
      <c r="AK33" s="15"/>
      <c r="AL33" s="15"/>
      <c r="AM33" s="15"/>
      <c r="AN33" s="15"/>
      <c r="AO33" s="15"/>
      <c r="AP33" s="15"/>
      <c r="AQ33" s="15"/>
    </row>
    <row r="34" spans="1:43" ht="13.5" thickTop="1">
      <c r="A34" s="108">
        <v>7</v>
      </c>
      <c r="B34" s="37">
        <v>1</v>
      </c>
      <c r="C34" s="13" t="s">
        <v>106</v>
      </c>
      <c r="D34" s="14">
        <v>167</v>
      </c>
      <c r="E34" s="14">
        <v>192</v>
      </c>
      <c r="F34" s="14">
        <v>186</v>
      </c>
      <c r="G34" s="14">
        <v>115</v>
      </c>
      <c r="H34" s="14">
        <v>118</v>
      </c>
      <c r="I34" s="14">
        <v>168</v>
      </c>
      <c r="J34" s="30">
        <f>SUM(D34:I34)</f>
        <v>946</v>
      </c>
      <c r="K34" s="31">
        <f>AVERAGE(D34:I34)</f>
        <v>157.66666666666666</v>
      </c>
      <c r="L34" s="29">
        <f>RANK(J34,$J$4:$J$41,0)</f>
        <v>16</v>
      </c>
      <c r="M34" s="47">
        <v>3</v>
      </c>
      <c r="N34" s="47">
        <v>0</v>
      </c>
      <c r="O34" s="47">
        <v>0</v>
      </c>
      <c r="P34" s="47">
        <v>1</v>
      </c>
      <c r="Q34" s="8">
        <f t="shared" si="0"/>
        <v>11</v>
      </c>
      <c r="R34" s="9">
        <f>RANK(Q34,Q4:Q41,0)</f>
        <v>14</v>
      </c>
      <c r="S34" s="41" t="str">
        <f>RIGHT(C34,3)</f>
        <v>ich</v>
      </c>
      <c r="T34" s="15">
        <f>IF(OR(S34="ová",S34="ská",C34="romana fischer"),4,3)</f>
        <v>3</v>
      </c>
      <c r="U34" s="15">
        <f>IF(L34=1,1,IF(L34=2,2,IF(L34=3,3,IF(L34=4,4,IF(L34=5,5,IF(L34=6,6,IF(L34=7,7,IF(L34=8,8,0))))))))</f>
        <v>0</v>
      </c>
      <c r="V34" s="43">
        <f t="shared" si="1"/>
        <v>0</v>
      </c>
      <c r="W34" s="15">
        <f>IF(L34=9,9,IF(L34=10,10,IF(L34=11,11,IF(L34=12,12,IF(L34=13,13,IF(L34=14,14,IF(L34=15,15,IF(L34=16,16,0))))))))</f>
        <v>16</v>
      </c>
      <c r="X34" s="15">
        <f t="shared" si="2"/>
        <v>1</v>
      </c>
      <c r="Y34" s="15">
        <f>IF(L34=17,17,IF(L34=18,18,IF(L34=19,19,IF(L34=20,20,IF(L34=21,21,IF(L34=22,22,IF(L34=23,23,IF(L34=24,24,0))))))))</f>
        <v>0</v>
      </c>
      <c r="Z34" s="15">
        <f t="shared" si="3"/>
        <v>0</v>
      </c>
      <c r="AA34" s="15">
        <f>COUNTIF(D34:I34,"&gt;=200")</f>
        <v>0</v>
      </c>
      <c r="AB34" s="15">
        <f>AA34*2</f>
        <v>0</v>
      </c>
      <c r="AC34" s="15">
        <f>COUNTIF(D34:I34,"&gt;=250")</f>
        <v>0</v>
      </c>
      <c r="AD34" s="15">
        <f>AC34*2</f>
        <v>0</v>
      </c>
      <c r="AE34" s="15">
        <f>COUNTIF(D34:I34,"=300")</f>
        <v>0</v>
      </c>
      <c r="AF34" s="15">
        <f>AE34*6</f>
        <v>0</v>
      </c>
      <c r="AG34" s="15">
        <f t="shared" si="4"/>
        <v>6</v>
      </c>
      <c r="AH34" s="15">
        <f t="shared" si="5"/>
        <v>0</v>
      </c>
      <c r="AI34" s="15">
        <f t="shared" si="6"/>
        <v>0</v>
      </c>
      <c r="AJ34" s="15">
        <f t="shared" si="7"/>
        <v>1</v>
      </c>
      <c r="AK34" s="15"/>
      <c r="AL34" s="15"/>
      <c r="AM34" s="15"/>
      <c r="AN34" s="15"/>
      <c r="AO34" s="15"/>
      <c r="AP34" s="15"/>
      <c r="AQ34" s="15"/>
    </row>
    <row r="35" spans="1:43" ht="12.75">
      <c r="A35" s="108"/>
      <c r="B35" s="29">
        <v>2</v>
      </c>
      <c r="C35" s="17" t="s">
        <v>37</v>
      </c>
      <c r="D35" s="14">
        <v>201</v>
      </c>
      <c r="E35" s="14">
        <v>171</v>
      </c>
      <c r="F35" s="14">
        <v>136</v>
      </c>
      <c r="G35" s="14">
        <v>164</v>
      </c>
      <c r="H35" s="14">
        <v>195</v>
      </c>
      <c r="I35" s="14">
        <v>168</v>
      </c>
      <c r="J35" s="30">
        <f>SUM(D35:I35)</f>
        <v>1035</v>
      </c>
      <c r="K35" s="31">
        <f>AVERAGE(D35:I35)</f>
        <v>172.5</v>
      </c>
      <c r="L35" s="29">
        <f>RANK(J35,$J$4:$J$41,0)</f>
        <v>9</v>
      </c>
      <c r="M35" s="47">
        <v>3</v>
      </c>
      <c r="N35" s="47">
        <v>1</v>
      </c>
      <c r="O35" s="47">
        <v>0</v>
      </c>
      <c r="P35" s="47">
        <v>1</v>
      </c>
      <c r="Q35" s="8">
        <f t="shared" si="0"/>
        <v>22</v>
      </c>
      <c r="R35" s="9">
        <f>RANK(Q35,Q4:Q41,0)</f>
        <v>7</v>
      </c>
      <c r="S35" s="41" t="str">
        <f>RIGHT(C35,3)</f>
        <v>nář</v>
      </c>
      <c r="T35" s="15">
        <f>IF(OR(S35="ová",S35="ská",C35="romana fischer"),4,3)</f>
        <v>3</v>
      </c>
      <c r="U35" s="15">
        <f>IF(L35=1,1,IF(L35=2,2,IF(L35=3,3,IF(L35=4,4,IF(L35=5,5,IF(L35=6,6,IF(L35=7,7,IF(L35=8,8,0))))))))</f>
        <v>0</v>
      </c>
      <c r="V35" s="43">
        <f t="shared" si="1"/>
        <v>0</v>
      </c>
      <c r="W35" s="15">
        <f>IF(L35=9,9,IF(L35=10,10,IF(L35=11,11,IF(L35=12,12,IF(L35=13,13,IF(L35=14,14,IF(L35=15,15,IF(L35=16,16,0))))))))</f>
        <v>9</v>
      </c>
      <c r="X35" s="15">
        <f t="shared" si="2"/>
        <v>7</v>
      </c>
      <c r="Y35" s="15">
        <f>IF(L35=17,17,IF(L35=18,18,IF(L35=19,19,IF(L35=20,20,IF(L35=21,21,IF(L35=22,22,IF(L35=23,23,IF(L35=24,24,0))))))))</f>
        <v>0</v>
      </c>
      <c r="Z35" s="15">
        <f t="shared" si="3"/>
        <v>0</v>
      </c>
      <c r="AA35" s="15">
        <f>COUNTIF(D35:I35,"&gt;=200")</f>
        <v>1</v>
      </c>
      <c r="AB35" s="15">
        <f>AA35*2</f>
        <v>2</v>
      </c>
      <c r="AC35" s="15">
        <f>COUNTIF(D35:I35,"&gt;=250")</f>
        <v>0</v>
      </c>
      <c r="AD35" s="15">
        <f>AC35*2</f>
        <v>0</v>
      </c>
      <c r="AE35" s="15">
        <f>COUNTIF(D35:I35,"=300")</f>
        <v>0</v>
      </c>
      <c r="AF35" s="15">
        <f>AE35*6</f>
        <v>0</v>
      </c>
      <c r="AG35" s="15">
        <f t="shared" si="4"/>
        <v>6</v>
      </c>
      <c r="AH35" s="15">
        <f t="shared" si="5"/>
        <v>3</v>
      </c>
      <c r="AI35" s="15">
        <f t="shared" si="6"/>
        <v>0</v>
      </c>
      <c r="AJ35" s="15">
        <f t="shared" si="7"/>
        <v>1</v>
      </c>
      <c r="AK35" s="15"/>
      <c r="AL35" s="15"/>
      <c r="AM35" s="15"/>
      <c r="AN35" s="15"/>
      <c r="AO35" s="15"/>
      <c r="AP35" s="15"/>
      <c r="AQ35" s="15"/>
    </row>
    <row r="36" spans="1:43" ht="12.75">
      <c r="A36" s="108"/>
      <c r="B36" s="29">
        <v>3</v>
      </c>
      <c r="C36" s="17" t="s">
        <v>47</v>
      </c>
      <c r="D36" s="14">
        <v>172</v>
      </c>
      <c r="E36" s="14">
        <v>180</v>
      </c>
      <c r="F36" s="14">
        <v>206</v>
      </c>
      <c r="G36" s="14">
        <v>180</v>
      </c>
      <c r="H36" s="14">
        <v>231</v>
      </c>
      <c r="I36" s="14">
        <v>201</v>
      </c>
      <c r="J36" s="30">
        <f>SUM(D36:I36)</f>
        <v>1170</v>
      </c>
      <c r="K36" s="31">
        <f>AVERAGE(D36:I36)</f>
        <v>195</v>
      </c>
      <c r="L36" s="29">
        <f>RANK(J36,$J$4:$J$41,0)</f>
        <v>1</v>
      </c>
      <c r="M36" s="47">
        <v>3</v>
      </c>
      <c r="N36" s="47">
        <v>0</v>
      </c>
      <c r="O36" s="47">
        <v>0</v>
      </c>
      <c r="P36" s="47">
        <v>0</v>
      </c>
      <c r="Q36" s="8">
        <f t="shared" si="0"/>
        <v>30</v>
      </c>
      <c r="R36" s="9">
        <f>RANK(Q36,Q4:Q41,0)</f>
        <v>3</v>
      </c>
      <c r="S36" s="41" t="str">
        <f>RIGHT(C36,3)</f>
        <v>dek</v>
      </c>
      <c r="T36" s="15">
        <f>IF(OR(S36="ová",S36="ská",C36="romana fischer"),4,3)</f>
        <v>3</v>
      </c>
      <c r="U36" s="15">
        <f>IF(L36=1,1,IF(L36=2,2,IF(L36=3,3,IF(L36=4,4,IF(L36=5,5,IF(L36=6,6,IF(L36=7,7,IF(L36=8,8,0))))))))</f>
        <v>1</v>
      </c>
      <c r="V36" s="43">
        <f t="shared" si="1"/>
        <v>15</v>
      </c>
      <c r="W36" s="15">
        <f>IF(L36=9,9,IF(L36=10,10,IF(L36=11,11,IF(L36=12,12,IF(L36=13,13,IF(L36=14,14,IF(L36=15,15,IF(L36=16,16,0))))))))</f>
        <v>0</v>
      </c>
      <c r="X36" s="15">
        <f t="shared" si="2"/>
        <v>0</v>
      </c>
      <c r="Y36" s="15">
        <f>IF(L36=17,17,IF(L36=18,18,IF(L36=19,19,IF(L36=20,20,IF(L36=21,21,IF(L36=22,22,IF(L36=23,23,IF(L36=24,24,0))))))))</f>
        <v>0</v>
      </c>
      <c r="Z36" s="15">
        <f t="shared" si="3"/>
        <v>0</v>
      </c>
      <c r="AA36" s="15">
        <f>COUNTIF(D36:I36,"&gt;=200")</f>
        <v>3</v>
      </c>
      <c r="AB36" s="15">
        <f>AA36*2</f>
        <v>6</v>
      </c>
      <c r="AC36" s="15">
        <f>COUNTIF(D36:I36,"&gt;=250")</f>
        <v>0</v>
      </c>
      <c r="AD36" s="15">
        <f>AC36*2</f>
        <v>0</v>
      </c>
      <c r="AE36" s="15">
        <f>COUNTIF(D36:I36,"=300")</f>
        <v>0</v>
      </c>
      <c r="AF36" s="15">
        <f>AE36*6</f>
        <v>0</v>
      </c>
      <c r="AG36" s="15">
        <f t="shared" si="4"/>
        <v>6</v>
      </c>
      <c r="AH36" s="15">
        <f t="shared" si="5"/>
        <v>0</v>
      </c>
      <c r="AI36" s="15">
        <f t="shared" si="6"/>
        <v>0</v>
      </c>
      <c r="AJ36" s="15">
        <f t="shared" si="7"/>
        <v>0</v>
      </c>
      <c r="AK36" s="15"/>
      <c r="AL36" s="15"/>
      <c r="AM36" s="15"/>
      <c r="AN36" s="15"/>
      <c r="AO36" s="15"/>
      <c r="AP36" s="15"/>
      <c r="AQ36" s="15"/>
    </row>
    <row r="37" spans="1:43" ht="13.5" thickBot="1">
      <c r="A37" s="107" t="s">
        <v>95</v>
      </c>
      <c r="B37" s="107"/>
      <c r="C37" s="107"/>
      <c r="D37" s="32">
        <f aca="true" t="shared" si="14" ref="D37:I37">SUM(D34:D36)</f>
        <v>540</v>
      </c>
      <c r="E37" s="32">
        <f t="shared" si="14"/>
        <v>543</v>
      </c>
      <c r="F37" s="32">
        <f t="shared" si="14"/>
        <v>528</v>
      </c>
      <c r="G37" s="32">
        <f t="shared" si="14"/>
        <v>459</v>
      </c>
      <c r="H37" s="32">
        <f t="shared" si="14"/>
        <v>544</v>
      </c>
      <c r="I37" s="32">
        <f t="shared" si="14"/>
        <v>537</v>
      </c>
      <c r="J37" s="33" t="str">
        <f>IF(SUM(J34:J36)&lt;&gt;SUM(D37:I37),"chyba vzorců","vzorce OK")</f>
        <v>vzorce OK</v>
      </c>
      <c r="K37" s="34"/>
      <c r="L37" s="44"/>
      <c r="M37" s="48"/>
      <c r="N37" s="48"/>
      <c r="O37" s="48"/>
      <c r="P37" s="14"/>
      <c r="Q37" s="8"/>
      <c r="R37" s="9"/>
      <c r="S37" s="41"/>
      <c r="T37" s="15"/>
      <c r="U37" s="15"/>
      <c r="V37" s="43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>
        <f t="shared" si="4"/>
        <v>0</v>
      </c>
      <c r="AH37" s="15">
        <f t="shared" si="5"/>
        <v>0</v>
      </c>
      <c r="AI37" s="15">
        <f t="shared" si="6"/>
        <v>0</v>
      </c>
      <c r="AJ37" s="15">
        <f t="shared" si="7"/>
        <v>0</v>
      </c>
      <c r="AK37" s="15"/>
      <c r="AL37" s="15"/>
      <c r="AM37" s="15"/>
      <c r="AN37" s="15"/>
      <c r="AO37" s="15"/>
      <c r="AP37" s="15"/>
      <c r="AQ37" s="15"/>
    </row>
    <row r="38" spans="1:43" ht="13.5" thickBot="1">
      <c r="A38" s="23" t="s">
        <v>13</v>
      </c>
      <c r="B38" s="24" t="s">
        <v>14</v>
      </c>
      <c r="C38" s="25" t="s">
        <v>94</v>
      </c>
      <c r="D38" s="25" t="s">
        <v>15</v>
      </c>
      <c r="E38" s="25" t="s">
        <v>16</v>
      </c>
      <c r="F38" s="25" t="s">
        <v>17</v>
      </c>
      <c r="G38" s="25" t="s">
        <v>18</v>
      </c>
      <c r="H38" s="25" t="s">
        <v>19</v>
      </c>
      <c r="I38" s="25" t="s">
        <v>20</v>
      </c>
      <c r="J38" s="26" t="s">
        <v>21</v>
      </c>
      <c r="K38" s="27" t="s">
        <v>22</v>
      </c>
      <c r="L38" s="26" t="s">
        <v>14</v>
      </c>
      <c r="M38" s="48"/>
      <c r="N38" s="48"/>
      <c r="O38" s="48"/>
      <c r="P38" s="14"/>
      <c r="Q38" s="8"/>
      <c r="R38" s="9"/>
      <c r="S38" s="41"/>
      <c r="T38" s="15"/>
      <c r="U38" s="15"/>
      <c r="V38" s="43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>
        <f t="shared" si="4"/>
        <v>0</v>
      </c>
      <c r="AH38" s="15">
        <f t="shared" si="5"/>
        <v>0</v>
      </c>
      <c r="AI38" s="15">
        <f t="shared" si="6"/>
        <v>0</v>
      </c>
      <c r="AJ38" s="15">
        <f t="shared" si="7"/>
        <v>0</v>
      </c>
      <c r="AK38" s="15"/>
      <c r="AL38" s="15"/>
      <c r="AM38" s="15"/>
      <c r="AN38" s="15"/>
      <c r="AO38" s="15"/>
      <c r="AP38" s="15"/>
      <c r="AQ38" s="15"/>
    </row>
    <row r="39" spans="1:43" ht="13.5" thickTop="1">
      <c r="A39" s="106">
        <v>8</v>
      </c>
      <c r="B39" s="37">
        <v>1</v>
      </c>
      <c r="C39" s="13" t="s">
        <v>109</v>
      </c>
      <c r="D39" s="14">
        <v>132</v>
      </c>
      <c r="E39" s="14">
        <v>110</v>
      </c>
      <c r="F39" s="14">
        <v>128</v>
      </c>
      <c r="G39" s="14">
        <v>142</v>
      </c>
      <c r="H39" s="14">
        <v>115</v>
      </c>
      <c r="I39" s="14">
        <v>165</v>
      </c>
      <c r="J39" s="30">
        <f>SUM(D39:I39)</f>
        <v>792</v>
      </c>
      <c r="K39" s="31">
        <f>AVERAGE(D39:I39)</f>
        <v>132</v>
      </c>
      <c r="L39" s="29">
        <f>RANK(J39,$J$4:$J$41,0)</f>
        <v>22</v>
      </c>
      <c r="M39" s="47">
        <v>0</v>
      </c>
      <c r="N39" s="47">
        <v>0</v>
      </c>
      <c r="O39" s="47">
        <v>0</v>
      </c>
      <c r="P39" s="47">
        <v>1</v>
      </c>
      <c r="Q39" s="8">
        <f t="shared" si="0"/>
        <v>5</v>
      </c>
      <c r="R39" s="9">
        <f>RANK(Q39,Q4:Q41,0)</f>
        <v>19</v>
      </c>
      <c r="S39" s="41" t="str">
        <f>RIGHT(C39,3)</f>
        <v>her</v>
      </c>
      <c r="T39" s="15">
        <f>IF(OR(S39="ová",S39="ská",C39="romana fischer"),4,3)</f>
        <v>4</v>
      </c>
      <c r="U39" s="15">
        <f>IF(L39=1,1,IF(L39=2,2,IF(L39=3,3,IF(L39=4,4,IF(L39=5,5,IF(L39=6,6,IF(L39=7,7,IF(L39=8,8,0))))))))</f>
        <v>0</v>
      </c>
      <c r="V39" s="43">
        <f t="shared" si="1"/>
        <v>0</v>
      </c>
      <c r="W39" s="15">
        <f>IF(L39=9,9,IF(L39=10,10,IF(L39=11,11,IF(L39=12,12,IF(L39=13,13,IF(L39=14,14,IF(L39=15,15,IF(L39=16,16,0))))))))</f>
        <v>0</v>
      </c>
      <c r="X39" s="15">
        <f t="shared" si="2"/>
        <v>0</v>
      </c>
      <c r="Y39" s="15">
        <f>IF(L39=17,17,IF(L39=18,18,IF(L39=19,19,IF(L39=20,20,IF(L39=21,21,IF(L39=22,22,IF(L39=23,23,IF(L39=24,24,0))))))))</f>
        <v>22</v>
      </c>
      <c r="Z39" s="15">
        <f t="shared" si="3"/>
        <v>0</v>
      </c>
      <c r="AA39" s="15">
        <f>COUNTIF(D39:I39,"&gt;=200")</f>
        <v>0</v>
      </c>
      <c r="AB39" s="15">
        <f>AA39*2</f>
        <v>0</v>
      </c>
      <c r="AC39" s="15">
        <f>COUNTIF(D39:I39,"&gt;=250")</f>
        <v>0</v>
      </c>
      <c r="AD39" s="15">
        <f>AC39*2</f>
        <v>0</v>
      </c>
      <c r="AE39" s="15">
        <f>COUNTIF(D39:I39,"=300")</f>
        <v>0</v>
      </c>
      <c r="AF39" s="15">
        <f>AE39*6</f>
        <v>0</v>
      </c>
      <c r="AG39" s="15">
        <f t="shared" si="4"/>
        <v>0</v>
      </c>
      <c r="AH39" s="15">
        <f t="shared" si="5"/>
        <v>0</v>
      </c>
      <c r="AI39" s="15">
        <f t="shared" si="6"/>
        <v>0</v>
      </c>
      <c r="AJ39" s="15">
        <f t="shared" si="7"/>
        <v>1</v>
      </c>
      <c r="AK39" s="15"/>
      <c r="AL39" s="15"/>
      <c r="AM39" s="15"/>
      <c r="AN39" s="15"/>
      <c r="AO39" s="15"/>
      <c r="AP39" s="15"/>
      <c r="AQ39" s="15"/>
    </row>
    <row r="40" spans="1:43" ht="12.75">
      <c r="A40" s="106"/>
      <c r="B40" s="29">
        <v>2</v>
      </c>
      <c r="C40" s="17" t="s">
        <v>123</v>
      </c>
      <c r="D40" s="14">
        <v>114</v>
      </c>
      <c r="E40" s="14">
        <v>128</v>
      </c>
      <c r="F40" s="14">
        <v>164</v>
      </c>
      <c r="G40" s="14">
        <v>111</v>
      </c>
      <c r="H40" s="14">
        <v>148</v>
      </c>
      <c r="I40" s="14">
        <v>173</v>
      </c>
      <c r="J40" s="30">
        <f>SUM(D40:I40)</f>
        <v>838</v>
      </c>
      <c r="K40" s="31">
        <f>AVERAGE(D40:I40)</f>
        <v>139.66666666666666</v>
      </c>
      <c r="L40" s="29">
        <f>RANK(J40,$J$4:$J$41,0)</f>
        <v>18</v>
      </c>
      <c r="M40" s="47">
        <v>0</v>
      </c>
      <c r="N40" s="47">
        <v>0</v>
      </c>
      <c r="O40" s="47">
        <v>0</v>
      </c>
      <c r="P40" s="47">
        <v>1</v>
      </c>
      <c r="Q40" s="8">
        <f t="shared" si="0"/>
        <v>5</v>
      </c>
      <c r="R40" s="9">
        <f>RANK(Q40,Q4:Q41,0)</f>
        <v>19</v>
      </c>
      <c r="S40" s="41" t="str">
        <f>RIGHT(C40,3)</f>
        <v>tný</v>
      </c>
      <c r="T40" s="15">
        <f>IF(OR(S40="ová",S40="ská",C40="romana fischer"),4,3)</f>
        <v>3</v>
      </c>
      <c r="U40" s="15">
        <f>IF(L40=1,1,IF(L40=2,2,IF(L40=3,3,IF(L40=4,4,IF(L40=5,5,IF(L40=6,6,IF(L40=7,7,IF(L40=8,8,0))))))))</f>
        <v>0</v>
      </c>
      <c r="V40" s="43">
        <f t="shared" si="1"/>
        <v>0</v>
      </c>
      <c r="W40" s="15">
        <f>IF(L40=9,9,IF(L40=10,10,IF(L40=11,11,IF(L40=12,12,IF(L40=13,13,IF(L40=14,14,IF(L40=15,15,IF(L40=16,16,0))))))))</f>
        <v>0</v>
      </c>
      <c r="X40" s="15">
        <f t="shared" si="2"/>
        <v>0</v>
      </c>
      <c r="Y40" s="15">
        <f>IF(L40=17,17,IF(L40=18,18,IF(L40=19,19,IF(L40=20,20,IF(L40=21,21,IF(L40=22,22,IF(L40=23,23,IF(L40=24,24,0))))))))</f>
        <v>18</v>
      </c>
      <c r="Z40" s="15">
        <f t="shared" si="3"/>
        <v>1</v>
      </c>
      <c r="AA40" s="15">
        <f>COUNTIF(D40:I40,"&gt;=200")</f>
        <v>0</v>
      </c>
      <c r="AB40" s="15">
        <f>AA40*2</f>
        <v>0</v>
      </c>
      <c r="AC40" s="15">
        <f>COUNTIF(D40:I40,"&gt;=250")</f>
        <v>0</v>
      </c>
      <c r="AD40" s="15">
        <f>AC40*2</f>
        <v>0</v>
      </c>
      <c r="AE40" s="15">
        <f>COUNTIF(D40:I40,"=300")</f>
        <v>0</v>
      </c>
      <c r="AF40" s="15">
        <f>AE40*6</f>
        <v>0</v>
      </c>
      <c r="AG40" s="15">
        <f t="shared" si="4"/>
        <v>0</v>
      </c>
      <c r="AH40" s="15">
        <f t="shared" si="5"/>
        <v>0</v>
      </c>
      <c r="AI40" s="15">
        <f t="shared" si="6"/>
        <v>0</v>
      </c>
      <c r="AJ40" s="15">
        <f t="shared" si="7"/>
        <v>1</v>
      </c>
      <c r="AK40" s="15"/>
      <c r="AL40" s="15"/>
      <c r="AM40" s="15"/>
      <c r="AN40" s="15"/>
      <c r="AO40" s="15"/>
      <c r="AP40" s="15"/>
      <c r="AQ40" s="15"/>
    </row>
    <row r="41" spans="1:43" ht="12.75">
      <c r="A41" s="106"/>
      <c r="B41" s="29">
        <v>3</v>
      </c>
      <c r="C41" s="17" t="s">
        <v>84</v>
      </c>
      <c r="D41" s="14">
        <v>131</v>
      </c>
      <c r="E41" s="14">
        <v>162</v>
      </c>
      <c r="F41" s="14">
        <v>161</v>
      </c>
      <c r="G41" s="14">
        <v>139</v>
      </c>
      <c r="H41" s="14">
        <v>122</v>
      </c>
      <c r="I41" s="14">
        <v>97</v>
      </c>
      <c r="J41" s="30">
        <f>SUM(D41:I41)</f>
        <v>812</v>
      </c>
      <c r="K41" s="31">
        <f>AVERAGE(D41:I41)</f>
        <v>135.33333333333334</v>
      </c>
      <c r="L41" s="29">
        <f>RANK(J41,$J$4:$J$41,0)</f>
        <v>19</v>
      </c>
      <c r="M41" s="47">
        <v>1</v>
      </c>
      <c r="N41" s="47">
        <v>1</v>
      </c>
      <c r="O41" s="47">
        <v>0</v>
      </c>
      <c r="P41" s="47">
        <v>1</v>
      </c>
      <c r="Q41" s="8">
        <f t="shared" si="0"/>
        <v>10</v>
      </c>
      <c r="R41" s="9">
        <f>RANK(Q41,Q4:Q41,0)</f>
        <v>15</v>
      </c>
      <c r="S41" s="41" t="str">
        <f>RIGHT(C41,3)</f>
        <v>iva</v>
      </c>
      <c r="T41" s="15">
        <f>IF(OR(S41="ová",S41="ská",C41="romana fischer"),4,3)</f>
        <v>3</v>
      </c>
      <c r="U41" s="15">
        <f>IF(L41=1,1,IF(L41=2,2,IF(L41=3,3,IF(L41=4,4,IF(L41=5,5,IF(L41=6,6,IF(L41=7,7,IF(L41=8,8,0))))))))</f>
        <v>0</v>
      </c>
      <c r="V41" s="43">
        <f t="shared" si="1"/>
        <v>0</v>
      </c>
      <c r="W41" s="15">
        <f>IF(L41=9,9,IF(L41=10,10,IF(L41=11,11,IF(L41=12,12,IF(L41=13,13,IF(L41=14,14,IF(L41=15,15,IF(L41=16,16,0))))))))</f>
        <v>0</v>
      </c>
      <c r="X41" s="15">
        <f t="shared" si="2"/>
        <v>0</v>
      </c>
      <c r="Y41" s="15">
        <f>IF(L41=17,17,IF(L41=18,18,IF(L41=19,19,IF(L41=20,20,IF(L41=21,21,IF(L41=22,22,IF(L41=23,23,IF(L41=24,24,0))))))))</f>
        <v>19</v>
      </c>
      <c r="Z41" s="15">
        <f t="shared" si="3"/>
        <v>1</v>
      </c>
      <c r="AA41" s="15">
        <f>COUNTIF(D41:I41,"&gt;=200")</f>
        <v>0</v>
      </c>
      <c r="AB41" s="15">
        <f>AA41*2</f>
        <v>0</v>
      </c>
      <c r="AC41" s="15">
        <f>COUNTIF(D41:I41,"&gt;=250")</f>
        <v>0</v>
      </c>
      <c r="AD41" s="15">
        <f>AC41*2</f>
        <v>0</v>
      </c>
      <c r="AE41" s="15">
        <f>COUNTIF(D41:I41,"=300")</f>
        <v>0</v>
      </c>
      <c r="AF41" s="15">
        <f>AE41*6</f>
        <v>0</v>
      </c>
      <c r="AG41" s="15">
        <f t="shared" si="4"/>
        <v>2</v>
      </c>
      <c r="AH41" s="15">
        <f t="shared" si="5"/>
        <v>3</v>
      </c>
      <c r="AI41" s="15">
        <f t="shared" si="6"/>
        <v>0</v>
      </c>
      <c r="AJ41" s="15">
        <f t="shared" si="7"/>
        <v>1</v>
      </c>
      <c r="AK41" s="15"/>
      <c r="AL41" s="15"/>
      <c r="AM41" s="15"/>
      <c r="AN41" s="15"/>
      <c r="AO41" s="15"/>
      <c r="AP41" s="15"/>
      <c r="AQ41" s="15"/>
    </row>
    <row r="42" spans="1:40" ht="13.5" thickBot="1">
      <c r="A42" s="107" t="s">
        <v>95</v>
      </c>
      <c r="B42" s="107"/>
      <c r="C42" s="107"/>
      <c r="D42" s="32">
        <f aca="true" t="shared" si="15" ref="D42:I42">SUM(D39:D41)</f>
        <v>377</v>
      </c>
      <c r="E42" s="32">
        <f t="shared" si="15"/>
        <v>400</v>
      </c>
      <c r="F42" s="32">
        <f t="shared" si="15"/>
        <v>453</v>
      </c>
      <c r="G42" s="32">
        <f t="shared" si="15"/>
        <v>392</v>
      </c>
      <c r="H42" s="32">
        <f t="shared" si="15"/>
        <v>385</v>
      </c>
      <c r="I42" s="32">
        <f t="shared" si="15"/>
        <v>435</v>
      </c>
      <c r="J42" s="33" t="str">
        <f>IF(SUM(J39:J41)&lt;&gt;SUM(D42:I42),"chyba vzorců","vzorce OK")</f>
        <v>vzorce OK</v>
      </c>
      <c r="K42" s="34"/>
      <c r="L42" s="35"/>
      <c r="M42" s="71">
        <f>SUM(M4:M41)</f>
        <v>39</v>
      </c>
      <c r="N42" s="71">
        <f>SUM(N4:N41)</f>
        <v>5</v>
      </c>
      <c r="O42" s="71">
        <f>SUM(O4:O41)</f>
        <v>6</v>
      </c>
      <c r="P42" s="71">
        <f>SUM(P4:P41)</f>
        <v>19</v>
      </c>
      <c r="AK42" s="15"/>
      <c r="AL42" s="15"/>
      <c r="AN42" s="15"/>
    </row>
  </sheetData>
  <sheetProtection password="CB79" sheet="1" formatCells="0" formatColumns="0" formatRows="0" insertColumns="0" insertRows="0" insertHyperlinks="0" deleteColumns="0" deleteRows="0"/>
  <mergeCells count="18">
    <mergeCell ref="A29:A31"/>
    <mergeCell ref="A32:C32"/>
    <mergeCell ref="A34:A36"/>
    <mergeCell ref="A37:C37"/>
    <mergeCell ref="A39:A41"/>
    <mergeCell ref="A42:C42"/>
    <mergeCell ref="A14:A16"/>
    <mergeCell ref="A17:C17"/>
    <mergeCell ref="A19:A21"/>
    <mergeCell ref="A22:C22"/>
    <mergeCell ref="A24:A26"/>
    <mergeCell ref="A27:C27"/>
    <mergeCell ref="M1:O1"/>
    <mergeCell ref="AG1:AI1"/>
    <mergeCell ref="A4:A6"/>
    <mergeCell ref="A7:C7"/>
    <mergeCell ref="A9:A11"/>
    <mergeCell ref="A12:C12"/>
  </mergeCells>
  <conditionalFormatting sqref="AM4:AM41 AK4:AL42 AO4:AQ41 AN4:AN42 U4:AJ41">
    <cfRule type="cellIs" priority="7" dxfId="47" operator="equal" stopIfTrue="1">
      <formula>0</formula>
    </cfRule>
  </conditionalFormatting>
  <conditionalFormatting sqref="L3:L42">
    <cfRule type="cellIs" priority="4" dxfId="48" operator="equal" stopIfTrue="1">
      <formula>1</formula>
    </cfRule>
    <cfRule type="cellIs" priority="5" dxfId="49" operator="equal" stopIfTrue="1">
      <formula>2</formula>
    </cfRule>
    <cfRule type="cellIs" priority="6" dxfId="50" operator="equal" stopIfTrue="1">
      <formula>3</formula>
    </cfRule>
  </conditionalFormatting>
  <conditionalFormatting sqref="D7:I7 D12:I12 D17:I17 D22:I22 D27:I27 D32:I32 D37:I37 D42:I42">
    <cfRule type="cellIs" priority="3" dxfId="51" operator="greaterThanOrEqual" stopIfTrue="1">
      <formula>500</formula>
    </cfRule>
  </conditionalFormatting>
  <conditionalFormatting sqref="D4:I6 D9:I11 D14:I16 D19:I21 D24:I26 D29:I31 D34:I36 D39:I41">
    <cfRule type="cellIs" priority="1" dxfId="52" operator="between" stopIfTrue="1">
      <formula>200</formula>
      <formula>299</formula>
    </cfRule>
    <cfRule type="cellIs" priority="2" dxfId="0" operator="equal" stopIfTrue="1">
      <formula>300</formula>
    </cfRule>
  </conditionalFormatting>
  <dataValidations count="2">
    <dataValidation type="whole" operator="lessThanOrEqual" allowBlank="1" showInputMessage="1" showErrorMessage="1" sqref="D39:I41 D4:I6 D9:I11 D14:I16 D19:I21 D24:I26 D29:I31 D34:I36">
      <formula1>300</formula1>
    </dataValidation>
    <dataValidation type="whole" allowBlank="1" showInputMessage="1" showErrorMessage="1" sqref="M4:P6 M9:P11 M14:P16 M19:P21 M24:P26 M29:P31 M34:P36 M39:P41">
      <formula1>0</formula1>
      <formula2>9</formula2>
    </dataValidation>
  </dataValidation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TondaS</dc:creator>
  <cp:keywords/>
  <dc:description/>
  <cp:lastModifiedBy>Bowler</cp:lastModifiedBy>
  <cp:lastPrinted>2021-10-01T12:21:14Z</cp:lastPrinted>
  <dcterms:created xsi:type="dcterms:W3CDTF">2006-04-10T18:32:03Z</dcterms:created>
  <dcterms:modified xsi:type="dcterms:W3CDTF">2021-11-12T16:39:03Z</dcterms:modified>
  <cp:category/>
  <cp:version/>
  <cp:contentType/>
  <cp:contentStatus/>
  <cp:revision>1</cp:revision>
</cp:coreProperties>
</file>