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080" windowHeight="1170" tabRatio="705" firstSheet="1" activeTab="1"/>
  </bookViews>
  <sheets>
    <sheet name="jmena" sheetId="1" state="hidden" r:id="rId1"/>
    <sheet name="drahy" sheetId="2" r:id="rId2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<sst xmlns="http://schemas.openxmlformats.org/spreadsheetml/2006/main" count="279" uniqueCount="127">
  <si>
    <t>náhodné číslo</t>
  </si>
  <si>
    <t>počet</t>
  </si>
  <si>
    <t>BODY</t>
  </si>
  <si>
    <t>body</t>
  </si>
  <si>
    <t>TOP</t>
  </si>
  <si>
    <t>CELKEM</t>
  </si>
  <si>
    <t>pořadí</t>
  </si>
  <si>
    <t>účast</t>
  </si>
  <si>
    <t>1-8</t>
  </si>
  <si>
    <t>9-16</t>
  </si>
  <si>
    <t>8-16</t>
  </si>
  <si>
    <t>17-24</t>
  </si>
  <si>
    <t>200+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</si>
  <si>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</si>
  <si>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</si>
  <si>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</si>
  <si>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</si>
  <si>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</si>
  <si>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</si>
  <si>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</si>
  <si>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</si>
  <si>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</si>
  <si>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</si>
  <si>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jméno a příjmení hráče</t>
  </si>
  <si>
    <t>pohlaví</t>
  </si>
  <si>
    <t>Jiří Bednář</t>
  </si>
  <si>
    <t>Michal Hříbal</t>
  </si>
  <si>
    <t>olympiáda a víc</t>
  </si>
  <si>
    <t>krocan</t>
  </si>
  <si>
    <t>baseball</t>
  </si>
  <si>
    <t>250+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</si>
  <si>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</si>
  <si>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</si>
  <si>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</si>
  <si>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</si>
  <si>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</si>
  <si>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</si>
  <si>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</si>
  <si>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</si>
  <si>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</si>
  <si>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</si>
  <si>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</si>
  <si>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</si>
  <si>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</si>
  <si>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</si>
  <si>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</si>
  <si>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</si>
  <si>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</si>
  <si>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</si>
  <si>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</si>
  <si>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</si>
  <si>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</si>
  <si>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</si>
  <si>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</si>
  <si>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</si>
  <si>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</si>
  <si>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</si>
  <si>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</si>
  <si>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Lojza Kunc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</si>
  <si>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</si>
  <si>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</si>
  <si>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</si>
  <si>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</si>
  <si>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</si>
  <si>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</si>
  <si>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</si>
  <si>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</si>
  <si>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</si>
  <si>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</si>
  <si>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</si>
  <si>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</si>
  <si>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</si>
  <si>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</si>
  <si>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</si>
  <si>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</si>
  <si>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</si>
  <si>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</si>
  <si>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</si>
  <si>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</si>
  <si>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</si>
  <si>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</si>
  <si>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</si>
  <si>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</si>
  <si>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</si>
  <si>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</si>
  <si>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</si>
  <si>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počet STRIKE za sebou</t>
  </si>
  <si>
    <t>5+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</si>
  <si>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</si>
  <si>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</si>
  <si>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</si>
  <si>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</si>
  <si>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</si>
  <si>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</si>
  <si>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</si>
  <si>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</si>
  <si>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</si>
  <si>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</si>
  <si>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</si>
  <si>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</si>
  <si>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</si>
  <si>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</si>
  <si>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</si>
  <si>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</si>
  <si>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</si>
  <si>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</si>
  <si>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</si>
  <si>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</si>
  <si>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</si>
  <si>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shozené</t>
  </si>
  <si>
    <t>parohy</t>
  </si>
  <si>
    <t>Dominik Mlčoch</t>
  </si>
  <si>
    <t>Víťa Balák</t>
  </si>
  <si>
    <t>Pepa Kužel</t>
  </si>
  <si>
    <t>Jiří Hromek</t>
  </si>
  <si>
    <t>Trnečka Jiří</t>
  </si>
  <si>
    <t>Větrovský Jaroslav</t>
  </si>
  <si>
    <t>Pleticha Jaroslav</t>
  </si>
  <si>
    <t>Skřipská Ema</t>
  </si>
  <si>
    <t>Schut Ladislav</t>
  </si>
  <si>
    <t>Brokešová Anička</t>
  </si>
  <si>
    <t>Brokeš František</t>
  </si>
  <si>
    <t>Pačínková Alena</t>
  </si>
  <si>
    <t>Henzl Petr</t>
  </si>
  <si>
    <t>Láník Igor</t>
  </si>
  <si>
    <t>Gheorghe Karel</t>
  </si>
  <si>
    <t>Schutová Anička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</si>
</sst>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</numFmts>
  <fonts count="39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sz val="7"/>
      <name val="Arial CE"/>
      <family val="0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sz val="10"/>
      <color indexed="22"/>
      <name val="Arial CE"/>
      <family val="0"/>
    </font>
    <font>
      <sz val="10"/>
      <color theme="0" tint="-0.149959996342659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33" fillId="0" borderId="0" xfId="0" applyFont="1" applyFill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15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15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15" borderId="15" xfId="0" applyFill="1" applyBorder="1" applyAlignment="1" applyProtection="1">
      <alignment horizontal="center"/>
      <protection/>
    </xf>
    <xf numFmtId="0" fontId="0" fillId="15" borderId="16" xfId="0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>
      <alignment horizontal="center"/>
    </xf>
    <xf numFmtId="0" fontId="0" fillId="15" borderId="14" xfId="0" applyFill="1" applyBorder="1" applyAlignment="1" applyProtection="1">
      <alignment horizontal="center"/>
      <protection/>
    </xf>
    <xf numFmtId="0" fontId="0" fillId="15" borderId="14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7" fillId="25" borderId="17" xfId="0" applyFont="1" applyFill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/>
      <protection/>
    </xf>
    <xf numFmtId="0" fontId="31" fillId="25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3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50390625" style="0" customWidth="1"/>
    <col min="7" max="7" width="20.25390625" style="1" bestFit="1" customWidth="1"/>
  </cols>
  <sheetData>
    <row r="1" spans="1:8" ht="12.75">
      <c r="A1" s="3" t="s">
        <v>23</v>
      </c>
      <c r="B1" s="4" t="s">
        <v>0</v>
      </c>
      <c r="F1" s="48"/>
      <c r="G1" s="49" t="s">
        <v>104</v>
      </c>
      <c r="H1" s="48"/>
    </row>
    <row r="2" spans="1:8" ht="12.75">
      <c r="A2" s="1" t="s">
        <v>32</v>
      </c>
      <c r="B2" s="2">
        <f aca="true" ca="1" t="shared" si="0" ref="B2:B25">RAND()</f>
        <v>0.006491858444779508</v>
      </c>
      <c r="F2" s="48"/>
      <c r="G2" s="52" t="s">
        <v>81</v>
      </c>
      <c r="H2" s="48"/>
    </row>
    <row r="3" spans="1:8" ht="12.75">
      <c r="A3" s="1" t="s">
        <v>41</v>
      </c>
      <c r="B3" s="2">
        <f ca="1" t="shared" si="0"/>
        <v>0.5121990790895524</v>
      </c>
      <c r="F3" s="48"/>
      <c r="G3" s="1" t="s">
        <v>89</v>
      </c>
      <c r="H3" s="48"/>
    </row>
    <row r="4" spans="1:8" ht="12.75">
      <c r="A4" s="1" t="s">
        <v>34</v>
      </c>
      <c r="B4" s="2">
        <f ca="1" t="shared" si="0"/>
        <v>0.6893967955070475</v>
      </c>
      <c r="F4" s="48"/>
      <c r="G4" s="51" t="s">
        <v>41</v>
      </c>
      <c r="H4" s="48"/>
    </row>
    <row r="5" spans="1:8" ht="12.75">
      <c r="A5" s="1" t="s">
        <v>35</v>
      </c>
      <c r="B5" s="2">
        <f ca="1" t="shared" si="0"/>
        <v>0.757032606638101</v>
      </c>
      <c r="F5" s="48"/>
      <c r="G5" s="50" t="s">
        <v>49</v>
      </c>
      <c r="H5" s="48"/>
    </row>
    <row r="6" spans="1:8" ht="12">
      <c r="A6" s="1" t="s">
        <v>93</v>
      </c>
      <c r="B6" s="2">
        <f ca="1" t="shared" si="0"/>
        <v>0.7457120445929557</v>
      </c>
      <c r="F6" s="48"/>
      <c r="G6" s="52" t="s">
        <v>74</v>
      </c>
      <c r="H6" s="48"/>
    </row>
    <row r="7" spans="1:8" ht="12">
      <c r="A7" s="1" t="s">
        <v>25</v>
      </c>
      <c r="B7" s="2">
        <f ca="1" t="shared" si="0"/>
        <v>0.8110986677948501</v>
      </c>
      <c r="F7" s="48"/>
      <c r="G7" s="52" t="s">
        <v>70</v>
      </c>
      <c r="H7" s="48"/>
    </row>
    <row r="8" spans="1:8" ht="12">
      <c r="A8" s="1" t="s">
        <v>50</v>
      </c>
      <c r="B8" s="2">
        <f ca="1" t="shared" si="0"/>
        <v>0.6340802049833505</v>
      </c>
      <c r="F8" s="48"/>
      <c r="G8" s="1" t="s">
        <v>96</v>
      </c>
      <c r="H8" s="48"/>
    </row>
    <row r="9" spans="1:8" ht="12">
      <c r="A9" s="1" t="s">
        <v>96</v>
      </c>
      <c r="B9" s="2">
        <f ca="1" t="shared" si="0"/>
        <v>0.6995524703707631</v>
      </c>
      <c r="F9" s="48"/>
      <c r="G9" s="51" t="s">
        <v>44</v>
      </c>
      <c r="H9" s="48"/>
    </row>
    <row r="10" spans="1:8" ht="12">
      <c r="A10" s="1" t="s">
        <v>107</v>
      </c>
      <c r="B10" s="2">
        <f ca="1" t="shared" si="0"/>
        <v>0.5648657134933658</v>
      </c>
      <c r="F10" s="48"/>
      <c r="G10" s="1" t="s">
        <v>108</v>
      </c>
      <c r="H10" s="48"/>
    </row>
    <row r="11" spans="1:8" ht="12">
      <c r="A11" s="1" t="s">
        <v>37</v>
      </c>
      <c r="B11" s="2">
        <f ca="1" t="shared" si="0"/>
        <v>0.5970246453357231</v>
      </c>
      <c r="F11" s="48"/>
      <c r="G11" s="1" t="s">
        <v>111</v>
      </c>
      <c r="H11" s="48"/>
    </row>
    <row r="12" spans="1:8" ht="12">
      <c r="A12" s="1" t="s">
        <v>36</v>
      </c>
      <c r="B12" s="2">
        <f ca="1" t="shared" si="0"/>
        <v>0.9820027747904011</v>
      </c>
      <c r="F12" s="48"/>
      <c r="G12" s="1" t="s">
        <v>91</v>
      </c>
      <c r="H12" s="48"/>
    </row>
    <row r="13" spans="1:8" ht="12">
      <c r="A13" s="1" t="s">
        <v>94</v>
      </c>
      <c r="B13" s="2">
        <f ca="1" t="shared" si="0"/>
        <v>0.9499498935384753</v>
      </c>
      <c r="F13" s="48"/>
      <c r="G13" s="51" t="s">
        <v>37</v>
      </c>
      <c r="H13" s="48"/>
    </row>
    <row r="14" spans="1:8" ht="12">
      <c r="A14" s="1" t="s">
        <v>54</v>
      </c>
      <c r="B14" s="2">
        <f ca="1" t="shared" si="0"/>
        <v>0.37942404353314296</v>
      </c>
      <c r="F14" s="48"/>
      <c r="G14" s="1" t="s">
        <v>93</v>
      </c>
      <c r="H14" s="48"/>
    </row>
    <row r="15" spans="1:8" ht="12">
      <c r="A15" s="1" t="s">
        <v>90</v>
      </c>
      <c r="B15" s="2">
        <f ca="1" t="shared" si="0"/>
        <v>0.04982521331399825</v>
      </c>
      <c r="F15" s="48"/>
      <c r="G15" s="1" t="s">
        <v>103</v>
      </c>
      <c r="H15" s="48"/>
    </row>
    <row r="16" spans="1:8" ht="12">
      <c r="A16" s="1" t="s">
        <v>40</v>
      </c>
      <c r="B16" s="2">
        <f ca="1" t="shared" si="0"/>
        <v>0.05853430569279483</v>
      </c>
      <c r="F16" s="48"/>
      <c r="G16" s="51" t="s">
        <v>36</v>
      </c>
      <c r="H16" s="48"/>
    </row>
    <row r="17" spans="1:8" ht="12">
      <c r="A17" s="1" t="s">
        <v>95</v>
      </c>
      <c r="B17" s="2">
        <f ca="1" t="shared" si="0"/>
        <v>0.623039983750607</v>
      </c>
      <c r="F17" s="48"/>
      <c r="G17" s="50" t="s">
        <v>51</v>
      </c>
      <c r="H17" s="48"/>
    </row>
    <row r="18" spans="1:8" ht="12">
      <c r="A18" s="1" t="s">
        <v>97</v>
      </c>
      <c r="B18" s="2">
        <f ca="1" t="shared" si="0"/>
        <v>0.36427762909820305</v>
      </c>
      <c r="F18" s="48"/>
      <c r="G18" s="50" t="s">
        <v>60</v>
      </c>
      <c r="H18" s="48"/>
    </row>
    <row r="19" spans="1:8" ht="12">
      <c r="A19" s="1" t="s">
        <v>108</v>
      </c>
      <c r="B19" s="2">
        <f ca="1" t="shared" si="0"/>
        <v>0.5456809942010975</v>
      </c>
      <c r="F19" s="48"/>
      <c r="G19" s="15" t="s">
        <v>43</v>
      </c>
      <c r="H19" s="48"/>
    </row>
    <row r="20" spans="1:8" ht="12">
      <c r="A20" s="1" t="s">
        <v>26</v>
      </c>
      <c r="B20" s="2">
        <f ca="1" t="shared" si="0"/>
        <v>0.8173751082187349</v>
      </c>
      <c r="F20" s="48"/>
      <c r="G20" s="15" t="s">
        <v>66</v>
      </c>
      <c r="H20" s="48"/>
    </row>
    <row r="21" spans="1:8" ht="12">
      <c r="A21" s="1" t="s">
        <v>72</v>
      </c>
      <c r="B21" s="2">
        <f ca="1" t="shared" si="0"/>
        <v>0.3850736515004495</v>
      </c>
      <c r="F21" s="48"/>
      <c r="G21" s="1" t="s">
        <v>99</v>
      </c>
      <c r="H21" s="48"/>
    </row>
    <row r="22" spans="1:8" ht="12">
      <c r="A22" s="34" t="s">
        <v>103</v>
      </c>
      <c r="B22" s="2">
        <f ca="1" t="shared" si="0"/>
        <v>0.9758999351480698</v>
      </c>
      <c r="F22" s="48"/>
      <c r="G22" s="1" t="s">
        <v>95</v>
      </c>
      <c r="H22" s="48"/>
    </row>
    <row r="23" spans="1:8" ht="12">
      <c r="A23" s="1" t="s">
        <v>39</v>
      </c>
      <c r="B23" s="2">
        <f ca="1" t="shared" si="0"/>
        <v>0.013693569668608019</v>
      </c>
      <c r="F23" s="48"/>
      <c r="G23" s="47" t="s">
        <v>31</v>
      </c>
      <c r="H23" s="48"/>
    </row>
    <row r="24" spans="1:8" ht="12">
      <c r="A24" s="1" t="s">
        <v>33</v>
      </c>
      <c r="B24" s="2">
        <f ca="1" t="shared" si="0"/>
        <v>0.6410042677790995</v>
      </c>
      <c r="F24" s="48"/>
      <c r="G24" s="50" t="s">
        <v>64</v>
      </c>
      <c r="H24" s="48"/>
    </row>
    <row r="25" spans="1:8" ht="12">
      <c r="A25" s="1" t="s">
        <v>47</v>
      </c>
      <c r="B25" s="2">
        <f ca="1" t="shared" si="0"/>
        <v>0.1869477576187133</v>
      </c>
      <c r="F25" s="48"/>
      <c r="G25" s="50" t="s">
        <v>55</v>
      </c>
      <c r="H25" s="48"/>
    </row>
    <row r="26" spans="6:8" ht="12">
      <c r="F26" s="48"/>
      <c r="G26" s="51" t="s">
        <v>25</v>
      </c>
      <c r="H26" s="48"/>
    </row>
    <row r="27" spans="6:8" ht="12">
      <c r="F27" s="48"/>
      <c r="G27" s="52" t="s">
        <v>78</v>
      </c>
      <c r="H27" s="48"/>
    </row>
    <row r="28" spans="6:8" ht="12">
      <c r="F28" s="48"/>
      <c r="G28" s="50" t="s">
        <v>61</v>
      </c>
      <c r="H28" s="48"/>
    </row>
    <row r="29" spans="6:8" ht="12">
      <c r="F29" s="48"/>
      <c r="G29" s="1" t="s">
        <v>114</v>
      </c>
      <c r="H29" s="48"/>
    </row>
    <row r="30" spans="6:8" ht="12">
      <c r="F30" s="48"/>
      <c r="G30" s="50" t="s">
        <v>39</v>
      </c>
      <c r="H30" s="48"/>
    </row>
    <row r="31" spans="6:8" ht="12">
      <c r="F31" s="48"/>
      <c r="G31" s="1" t="s">
        <v>92</v>
      </c>
      <c r="H31" s="48"/>
    </row>
    <row r="32" spans="6:8" ht="12">
      <c r="F32" s="48"/>
      <c r="G32" s="50" t="s">
        <v>53</v>
      </c>
      <c r="H32" s="48"/>
    </row>
    <row r="33" spans="6:8" ht="12">
      <c r="F33" s="48"/>
      <c r="G33" s="52" t="s">
        <v>69</v>
      </c>
      <c r="H33" s="48"/>
    </row>
    <row r="34" spans="6:8" ht="12">
      <c r="F34" s="48"/>
      <c r="G34" s="51" t="s">
        <v>34</v>
      </c>
      <c r="H34" s="48"/>
    </row>
    <row r="35" spans="6:8" ht="12">
      <c r="F35" s="48"/>
      <c r="G35" s="15" t="s">
        <v>65</v>
      </c>
      <c r="H35" s="48"/>
    </row>
    <row r="36" spans="6:8" ht="12">
      <c r="F36" s="48"/>
      <c r="G36" s="15" t="s">
        <v>59</v>
      </c>
      <c r="H36" s="48"/>
    </row>
    <row r="37" spans="6:8" ht="12">
      <c r="F37" s="48"/>
      <c r="G37" s="50" t="s">
        <v>57</v>
      </c>
      <c r="H37" s="48"/>
    </row>
    <row r="38" spans="6:8" ht="12">
      <c r="F38" s="48"/>
      <c r="G38" s="50" t="s">
        <v>58</v>
      </c>
      <c r="H38" s="48"/>
    </row>
    <row r="39" ht="12">
      <c r="G39" s="52" t="s">
        <v>84</v>
      </c>
    </row>
    <row r="40" ht="12">
      <c r="G40" s="52" t="s">
        <v>101</v>
      </c>
    </row>
    <row r="41" ht="12">
      <c r="G41" s="1" t="s">
        <v>107</v>
      </c>
    </row>
    <row r="42" ht="12">
      <c r="G42" s="52" t="s">
        <v>73</v>
      </c>
    </row>
    <row r="43" ht="12">
      <c r="G43" s="52" t="s">
        <v>71</v>
      </c>
    </row>
    <row r="44" ht="12">
      <c r="G44" s="50" t="s">
        <v>50</v>
      </c>
    </row>
    <row r="45" ht="12">
      <c r="G45" s="50" t="s">
        <v>26</v>
      </c>
    </row>
    <row r="46" ht="12">
      <c r="G46" s="52" t="s">
        <v>72</v>
      </c>
    </row>
    <row r="47" ht="12">
      <c r="G47" s="52" t="s">
        <v>75</v>
      </c>
    </row>
    <row r="48" ht="12">
      <c r="G48" s="52" t="s">
        <v>76</v>
      </c>
    </row>
    <row r="49" ht="12">
      <c r="G49" s="1" t="s">
        <v>106</v>
      </c>
    </row>
    <row r="50" ht="12">
      <c r="G50" s="51" t="s">
        <v>45</v>
      </c>
    </row>
    <row r="51" ht="12">
      <c r="G51" s="50" t="s">
        <v>33</v>
      </c>
    </row>
    <row r="52" ht="12">
      <c r="G52" s="52" t="s">
        <v>80</v>
      </c>
    </row>
    <row r="53" ht="12">
      <c r="G53" s="50" t="s">
        <v>38</v>
      </c>
    </row>
    <row r="54" ht="12">
      <c r="G54" s="51" t="s">
        <v>48</v>
      </c>
    </row>
    <row r="55" ht="12">
      <c r="G55" s="52" t="s">
        <v>67</v>
      </c>
    </row>
    <row r="56" ht="12">
      <c r="G56" s="1" t="s">
        <v>94</v>
      </c>
    </row>
    <row r="57" ht="12">
      <c r="G57" s="1" t="s">
        <v>113</v>
      </c>
    </row>
    <row r="58" ht="12">
      <c r="G58" s="1" t="s">
        <v>98</v>
      </c>
    </row>
    <row r="59" ht="12">
      <c r="G59" s="15" t="s">
        <v>62</v>
      </c>
    </row>
    <row r="60" ht="12">
      <c r="G60" s="52" t="s">
        <v>68</v>
      </c>
    </row>
    <row r="61" ht="12">
      <c r="G61" s="50" t="s">
        <v>42</v>
      </c>
    </row>
    <row r="62" ht="12">
      <c r="G62" s="51" t="s">
        <v>40</v>
      </c>
    </row>
    <row r="63" ht="12">
      <c r="G63" s="50" t="s">
        <v>32</v>
      </c>
    </row>
    <row r="64" ht="12">
      <c r="G64" s="1" t="s">
        <v>97</v>
      </c>
    </row>
    <row r="65" ht="12">
      <c r="G65" s="1" t="s">
        <v>102</v>
      </c>
    </row>
    <row r="66" ht="12">
      <c r="G66" s="1" t="s">
        <v>88</v>
      </c>
    </row>
    <row r="67" ht="12">
      <c r="G67" s="15" t="s">
        <v>63</v>
      </c>
    </row>
    <row r="68" ht="12">
      <c r="G68" s="47" t="s">
        <v>56</v>
      </c>
    </row>
    <row r="69" ht="12">
      <c r="G69" s="1" t="s">
        <v>100</v>
      </c>
    </row>
    <row r="70" ht="12">
      <c r="G70" s="51" t="s">
        <v>46</v>
      </c>
    </row>
    <row r="71" ht="12">
      <c r="G71" s="51" t="s">
        <v>52</v>
      </c>
    </row>
    <row r="72" ht="12">
      <c r="G72" s="52" t="s">
        <v>79</v>
      </c>
    </row>
    <row r="73" ht="12">
      <c r="G73" s="52" t="s">
        <v>77</v>
      </c>
    </row>
    <row r="74" ht="12">
      <c r="G74" s="1" t="s">
        <v>90</v>
      </c>
    </row>
    <row r="75" ht="12">
      <c r="G75" s="1" t="s">
        <v>112</v>
      </c>
    </row>
    <row r="76" ht="12">
      <c r="G76" s="50" t="s">
        <v>35</v>
      </c>
    </row>
    <row r="77" ht="12">
      <c r="G77" s="50" t="s">
        <v>54</v>
      </c>
    </row>
    <row r="78" ht="12">
      <c r="G78" s="50" t="s">
        <v>47</v>
      </c>
    </row>
    <row r="79" ht="12">
      <c r="G79" s="1" t="s">
        <v>105</v>
      </c>
    </row>
    <row r="80" ht="12">
      <c r="G80" s="1" t="s">
        <v>85</v>
      </c>
    </row>
    <row r="81" ht="12">
      <c r="G81" s="1" t="s">
        <v>85</v>
      </c>
    </row>
    <row r="82" ht="12">
      <c r="G82" s="1" t="s">
        <v>85</v>
      </c>
    </row>
    <row r="83" ht="12">
      <c r="G83" s="1" t="s">
        <v>85</v>
      </c>
    </row>
    <row r="84" ht="12">
      <c r="G84" s="1" t="s">
        <v>85</v>
      </c>
    </row>
    <row r="85" ht="12">
      <c r="G85" s="1" t="s">
        <v>85</v>
      </c>
    </row>
    <row r="86" ht="12">
      <c r="G86" s="1" t="s">
        <v>85</v>
      </c>
    </row>
    <row r="87" ht="12">
      <c r="G87" s="1" t="s">
        <v>85</v>
      </c>
    </row>
    <row r="88" ht="12">
      <c r="G88" s="1" t="s">
        <v>85</v>
      </c>
    </row>
    <row r="89" ht="12">
      <c r="G89" s="1" t="s">
        <v>85</v>
      </c>
    </row>
    <row r="90" ht="12">
      <c r="G90" s="1" t="s">
        <v>85</v>
      </c>
    </row>
    <row r="91" ht="12">
      <c r="G91" s="1" t="s">
        <v>85</v>
      </c>
    </row>
    <row r="92" ht="12">
      <c r="G92" s="1" t="s">
        <v>85</v>
      </c>
    </row>
    <row r="93" ht="12">
      <c r="G93" s="1" t="s">
        <v>85</v>
      </c>
    </row>
    <row r="94" ht="12">
      <c r="G94" s="1" t="s">
        <v>85</v>
      </c>
    </row>
    <row r="95" ht="12">
      <c r="G95" s="1" t="s">
        <v>85</v>
      </c>
    </row>
    <row r="96" ht="12">
      <c r="G96" s="1" t="s">
        <v>85</v>
      </c>
    </row>
    <row r="97" ht="12">
      <c r="G97" s="1" t="s">
        <v>85</v>
      </c>
    </row>
    <row r="98" ht="12">
      <c r="G98" s="1" t="s">
        <v>85</v>
      </c>
    </row>
    <row r="99" ht="12">
      <c r="G99" s="1" t="s">
        <v>85</v>
      </c>
    </row>
    <row r="100" ht="12">
      <c r="G100" s="1" t="s">
        <v>85</v>
      </c>
    </row>
  </sheetData>
  <sheetProtection/>
  <dataValidations count="1">
    <dataValidation type="list" allowBlank="1" showInputMessage="1" showErrorMessage="1" promptTitle="VYBER" prompt="Hráče ze seznamu" sqref="A2:A25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AQ42"/>
  <sheetViews>
    <sheetView tabSelected="1" zoomScale="110" zoomScaleNormal="110" zoomScalePageLayoutView="0" workbookViewId="0" topLeftCell="A1">
      <pane xSplit="3" topLeftCell="D1" activePane="topRight" state="frozen"/>
      <selection pane="topLeft" activeCell="C4" sqref="C4"/>
      <selection pane="topRight" activeCell="K34" sqref="K3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50390625" style="3" customWidth="1"/>
    <col min="18" max="18" width="1.75390625" style="6" customWidth="1"/>
    <col min="19" max="19" width="1.4921875" style="38" customWidth="1"/>
    <col min="20" max="20" width="5.50390625" style="1" customWidth="1"/>
    <col min="21" max="21" width="0.875" style="1" customWidth="1"/>
    <col min="22" max="22" width="5.50390625" style="1" customWidth="1"/>
    <col min="23" max="23" width="0.875" style="1" customWidth="1"/>
    <col min="24" max="24" width="5.50390625" style="1" customWidth="1"/>
    <col min="25" max="25" width="0.875" style="1" customWidth="1"/>
    <col min="26" max="32" width="5.50390625" style="1" customWidth="1"/>
    <col min="33" max="33" width="7.75390625" style="1" customWidth="1"/>
    <col min="34" max="34" width="8.50390625" style="1" bestFit="1" customWidth="1"/>
    <col min="35" max="35" width="15.125" style="1" bestFit="1" customWidth="1"/>
    <col min="36" max="36" width="6.50390625" style="1" bestFit="1" customWidth="1"/>
    <col min="37" max="38" width="6.50390625" style="1" customWidth="1"/>
    <col min="39" max="41" width="5.50390625" style="1" customWidth="1"/>
    <col min="42" max="43" width="8.00390625" style="1" customWidth="1"/>
  </cols>
  <sheetData>
    <row r="1" spans="3:43" ht="19.5">
      <c r="C1" s="58"/>
      <c r="D1" s="17"/>
      <c r="E1" s="17"/>
      <c r="F1" s="17"/>
      <c r="G1" s="17"/>
      <c r="H1" s="17"/>
      <c r="I1" s="17"/>
      <c r="J1" s="17"/>
      <c r="K1" s="18"/>
      <c r="L1" s="17"/>
      <c r="M1" s="59" t="s">
        <v>86</v>
      </c>
      <c r="N1" s="60"/>
      <c r="O1" s="60"/>
      <c r="P1" s="54" t="s">
        <v>109</v>
      </c>
      <c r="Q1" s="7" t="s">
        <v>2</v>
      </c>
      <c r="R1" s="8" t="s">
        <v>2</v>
      </c>
      <c r="S1" s="36"/>
      <c r="T1" s="7" t="s">
        <v>3</v>
      </c>
      <c r="U1" s="9" t="s">
        <v>4</v>
      </c>
      <c r="V1" s="7" t="s">
        <v>3</v>
      </c>
      <c r="W1" s="9" t="s">
        <v>4</v>
      </c>
      <c r="X1" s="7" t="s">
        <v>3</v>
      </c>
      <c r="Y1" s="9" t="s">
        <v>4</v>
      </c>
      <c r="Z1" s="7" t="s">
        <v>3</v>
      </c>
      <c r="AA1" s="9" t="s">
        <v>1</v>
      </c>
      <c r="AB1" s="7" t="s">
        <v>3</v>
      </c>
      <c r="AC1" s="9" t="s">
        <v>1</v>
      </c>
      <c r="AD1" s="7" t="s">
        <v>3</v>
      </c>
      <c r="AE1" s="9" t="s">
        <v>1</v>
      </c>
      <c r="AF1" s="7" t="s">
        <v>3</v>
      </c>
      <c r="AG1" s="61" t="s">
        <v>3</v>
      </c>
      <c r="AH1" s="61"/>
      <c r="AI1" s="61"/>
      <c r="AJ1" s="7"/>
      <c r="AK1" s="9"/>
      <c r="AL1" s="9"/>
      <c r="AM1" s="7"/>
      <c r="AN1" s="9"/>
      <c r="AO1" s="7"/>
      <c r="AP1" s="9"/>
      <c r="AQ1" s="7"/>
    </row>
    <row r="2" spans="1:43" ht="13.5" thickBot="1">
      <c r="A2" s="17"/>
      <c r="B2" s="17"/>
      <c r="C2" s="57"/>
      <c r="D2" s="17"/>
      <c r="E2" s="17"/>
      <c r="F2" s="17"/>
      <c r="G2" s="17"/>
      <c r="H2" s="17"/>
      <c r="I2" s="17"/>
      <c r="J2" s="17"/>
      <c r="K2" s="18"/>
      <c r="L2" s="17"/>
      <c r="M2" s="41">
        <v>3</v>
      </c>
      <c r="N2" s="41">
        <v>4</v>
      </c>
      <c r="O2" s="41" t="s">
        <v>87</v>
      </c>
      <c r="P2" s="55" t="s">
        <v>110</v>
      </c>
      <c r="Q2" s="7" t="s">
        <v>5</v>
      </c>
      <c r="R2" s="8" t="s">
        <v>6</v>
      </c>
      <c r="S2" s="36" t="s">
        <v>24</v>
      </c>
      <c r="T2" s="14" t="s">
        <v>7</v>
      </c>
      <c r="U2" s="10" t="s">
        <v>8</v>
      </c>
      <c r="V2" s="11" t="s">
        <v>8</v>
      </c>
      <c r="W2" s="10" t="s">
        <v>9</v>
      </c>
      <c r="X2" s="14" t="s">
        <v>10</v>
      </c>
      <c r="Y2" s="10" t="s">
        <v>11</v>
      </c>
      <c r="Z2" s="14" t="s">
        <v>11</v>
      </c>
      <c r="AA2" s="9" t="s">
        <v>12</v>
      </c>
      <c r="AB2" s="14" t="s">
        <v>12</v>
      </c>
      <c r="AC2" s="9" t="s">
        <v>30</v>
      </c>
      <c r="AD2" s="14" t="s">
        <v>30</v>
      </c>
      <c r="AE2" s="9">
        <v>300</v>
      </c>
      <c r="AF2" s="14">
        <v>300</v>
      </c>
      <c r="AG2" s="14" t="s">
        <v>28</v>
      </c>
      <c r="AH2" s="14" t="s">
        <v>29</v>
      </c>
      <c r="AI2" s="14" t="s">
        <v>27</v>
      </c>
      <c r="AJ2" s="14" t="s">
        <v>110</v>
      </c>
      <c r="AK2" s="9"/>
      <c r="AL2" s="9"/>
      <c r="AM2" s="14"/>
      <c r="AN2" s="9"/>
      <c r="AO2" s="14"/>
      <c r="AP2" s="9"/>
      <c r="AQ2" s="14"/>
    </row>
    <row r="3" spans="1:43" ht="13.5" thickBot="1">
      <c r="A3" s="19" t="s">
        <v>13</v>
      </c>
      <c r="B3" s="20" t="s">
        <v>14</v>
      </c>
      <c r="C3" s="21" t="s">
        <v>82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  <c r="K3" s="23" t="s">
        <v>22</v>
      </c>
      <c r="L3" s="22" t="s">
        <v>14</v>
      </c>
      <c r="M3" s="42"/>
      <c r="N3" s="42"/>
      <c r="O3" s="42"/>
      <c r="P3" s="25"/>
      <c r="Q3" s="35"/>
      <c r="R3" s="8"/>
      <c r="S3" s="36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9"/>
      <c r="AL3" s="9"/>
      <c r="AM3" s="14"/>
      <c r="AN3" s="14"/>
      <c r="AO3" s="14"/>
      <c r="AP3" s="9"/>
      <c r="AQ3" s="14"/>
    </row>
    <row r="4" spans="1:43" ht="13.5" thickTop="1">
      <c r="A4" s="62">
        <v>1</v>
      </c>
      <c r="B4" s="24">
        <v>1</v>
      </c>
      <c r="C4" s="12" t="s">
        <v>117</v>
      </c>
      <c r="D4" s="13">
        <v>158</v>
      </c>
      <c r="E4" s="13">
        <v>155</v>
      </c>
      <c r="F4" s="13">
        <v>195</v>
      </c>
      <c r="G4" s="13">
        <v>147</v>
      </c>
      <c r="H4" s="13">
        <v>170</v>
      </c>
      <c r="I4" s="13">
        <v>164</v>
      </c>
      <c r="J4" s="26">
        <f>SUM(D4:I4)</f>
        <v>989</v>
      </c>
      <c r="K4" s="27">
        <f>AVERAGE(D4:I4)</f>
        <v>164.83333333333334</v>
      </c>
      <c r="L4" s="25">
        <f>RANK(J4,$J$4:$J$41,0)</f>
        <v>3</v>
      </c>
      <c r="M4" s="43">
        <v>0</v>
      </c>
      <c r="N4" s="43">
        <v>0</v>
      </c>
      <c r="O4" s="43">
        <v>0</v>
      </c>
      <c r="P4" s="43">
        <v>0</v>
      </c>
      <c r="Q4" s="7">
        <f>(IF(J4&lt;100,0,(SUM(T4,V4,X4,Z4,AB4,AD4,AF4,AG4,AH4,AI4,AJ4))))</f>
        <v>16</v>
      </c>
      <c r="R4" s="8">
        <f>RANK(Q4,Q4:Q41,0)</f>
        <v>3</v>
      </c>
      <c r="S4" s="37" t="str">
        <f>RIGHT(C4,3)</f>
        <v>lav</v>
      </c>
      <c r="T4" s="14">
        <f>IF(OR(S4="ová",S4="ská",C4="romana fischer"),4,3)</f>
        <v>3</v>
      </c>
      <c r="U4" s="14">
        <f>IF(L4=1,1,IF(L4=2,2,IF(L4=3,3,IF(L4=4,4,IF(L4=5,5,IF(L4=6,6,IF(L4=7,7,IF(L4=8,8,0))))))))</f>
        <v>3</v>
      </c>
      <c r="V4" s="39">
        <f>IF(U4=1,15,IF(U4=2,14,IF(U4=3,13,IF(U4=4,12,IF(U4=5,11,IF(U4=6,10,IF(U4=7,9,IF(U4=8,8,0))))))))</f>
        <v>13</v>
      </c>
      <c r="W4" s="14">
        <f>IF(L4=9,9,IF(L4=10,10,IF(L4=11,11,IF(L4=12,12,IF(L4=13,13,IF(L4=14,14,IF(L4=15,15,IF(L4=16,16,0))))))))</f>
        <v>0</v>
      </c>
      <c r="X4" s="14">
        <f>IF(W4=9,7,IF(W4=10,6,IF(W4=11,5,IF(W4=12,4,IF(W4=13,3,IF(W4=14,2,IF(W4=15,1,IF(W4=16,1,0))))))))</f>
        <v>0</v>
      </c>
      <c r="Y4" s="14">
        <f>IF(L4=17,17,IF(L4=18,18,IF(L4=19,19,IF(L4=20,20,IF(L4=21,21,IF(L4=22,22,IF(L4=23,23,IF(L4=24,24,0))))))))</f>
        <v>0</v>
      </c>
      <c r="Z4" s="14">
        <f>IF(Y4=17,1,IF(Y4=18,1,IF(Y4=19,1,IF(Y4=20,1,IF(Y4=21,0,IF(Y4=22,0,IF(Y4=23,0,IF(Y4=24,0,0))))))))</f>
        <v>0</v>
      </c>
      <c r="AA4" s="14">
        <f>COUNTIF(D4:I4,"&gt;=200")</f>
        <v>0</v>
      </c>
      <c r="AB4" s="14">
        <f>AA4*2</f>
        <v>0</v>
      </c>
      <c r="AC4" s="14">
        <f>COUNTIF(D4:I4,"&gt;=250")</f>
        <v>0</v>
      </c>
      <c r="AD4" s="14">
        <f>AC4*2</f>
        <v>0</v>
      </c>
      <c r="AE4" s="14">
        <f>COUNTIF(D4:I4,"=300")</f>
        <v>0</v>
      </c>
      <c r="AF4" s="14">
        <f>AE4*6</f>
        <v>0</v>
      </c>
      <c r="AG4" s="14">
        <f>M4*2</f>
        <v>0</v>
      </c>
      <c r="AH4" s="14">
        <f>N4*3</f>
        <v>0</v>
      </c>
      <c r="AI4" s="14">
        <f>O4*4</f>
        <v>0</v>
      </c>
      <c r="AJ4" s="14">
        <f>P4*1</f>
        <v>0</v>
      </c>
      <c r="AK4" s="14"/>
      <c r="AL4" s="14"/>
      <c r="AM4" s="14"/>
      <c r="AN4" s="14"/>
      <c r="AO4" s="14"/>
      <c r="AP4" s="14"/>
      <c r="AQ4" s="14"/>
    </row>
    <row r="5" spans="1:43" ht="12.75">
      <c r="A5" s="62"/>
      <c r="B5" s="25">
        <v>2</v>
      </c>
      <c r="C5" s="16" t="s">
        <v>116</v>
      </c>
      <c r="D5" s="13">
        <v>166</v>
      </c>
      <c r="E5" s="13">
        <v>132</v>
      </c>
      <c r="F5" s="13">
        <v>148</v>
      </c>
      <c r="G5" s="13">
        <v>155</v>
      </c>
      <c r="H5" s="13">
        <v>155</v>
      </c>
      <c r="I5" s="13">
        <v>148</v>
      </c>
      <c r="J5" s="26">
        <f>SUM(D5:I5)</f>
        <v>904</v>
      </c>
      <c r="K5" s="27">
        <f>AVERAGE(D5:I5)</f>
        <v>150.66666666666666</v>
      </c>
      <c r="L5" s="25">
        <f>RANK(J5,$J$4:$J$41,0)</f>
        <v>8</v>
      </c>
      <c r="M5" s="43">
        <v>0</v>
      </c>
      <c r="N5" s="43">
        <v>0</v>
      </c>
      <c r="O5" s="43">
        <v>0</v>
      </c>
      <c r="P5" s="43">
        <v>0</v>
      </c>
      <c r="Q5" s="7">
        <f aca="true" t="shared" si="0" ref="Q5:Q41">(IF(J5&lt;100,0,(SUM(T5,V5,X5,Z5,AB5,AD5,AF5,AG5,AH5,AI5,AJ5))))</f>
        <v>11</v>
      </c>
      <c r="R5" s="8">
        <f>RANK(Q5,Q4:Q41,0)</f>
        <v>8</v>
      </c>
      <c r="S5" s="37" t="str">
        <f>RIGHT(C5,3)</f>
        <v>lav</v>
      </c>
      <c r="T5" s="14">
        <f>IF(OR(S5="ová",S5="ská",C5="romana fischer"),4,3)</f>
        <v>3</v>
      </c>
      <c r="U5" s="14">
        <f>IF(L5=1,1,IF(L5=2,2,IF(L5=3,3,IF(L5=4,4,IF(L5=5,5,IF(L5=6,6,IF(L5=7,7,IF(L5=8,8,0))))))))</f>
        <v>8</v>
      </c>
      <c r="V5" s="39">
        <f aca="true" t="shared" si="1" ref="V5:V41">IF(U5=1,15,IF(U5=2,14,IF(U5=3,13,IF(U5=4,12,IF(U5=5,11,IF(U5=6,10,IF(U5=7,9,IF(U5=8,8,0))))))))</f>
        <v>8</v>
      </c>
      <c r="W5" s="14">
        <f>IF(L5=9,9,IF(L5=10,10,IF(L5=11,11,IF(L5=12,12,IF(L5=13,13,IF(L5=14,14,IF(L5=15,15,IF(L5=16,16,0))))))))</f>
        <v>0</v>
      </c>
      <c r="X5" s="14">
        <f aca="true" t="shared" si="2" ref="X5:X41">IF(W5=9,7,IF(W5=10,6,IF(W5=11,5,IF(W5=12,4,IF(W5=13,3,IF(W5=14,2,IF(W5=15,1,IF(W5=16,1,0))))))))</f>
        <v>0</v>
      </c>
      <c r="Y5" s="14">
        <f>IF(L5=17,17,IF(L5=18,18,IF(L5=19,19,IF(L5=20,20,IF(L5=21,21,IF(L5=22,22,IF(L5=23,23,IF(L5=24,24,0))))))))</f>
        <v>0</v>
      </c>
      <c r="Z5" s="14">
        <f aca="true" t="shared" si="3" ref="Z5:Z41">IF(Y5=17,1,IF(Y5=18,1,IF(Y5=19,1,IF(Y5=20,1,IF(Y5=21,0,IF(Y5=22,0,IF(Y5=23,0,IF(Y5=24,0,0))))))))</f>
        <v>0</v>
      </c>
      <c r="AA5" s="14">
        <f>COUNTIF(D5:I5,"&gt;=200")</f>
        <v>0</v>
      </c>
      <c r="AB5" s="14">
        <f>AA5*2</f>
        <v>0</v>
      </c>
      <c r="AC5" s="14">
        <f>COUNTIF(D5:I5,"&gt;=250")</f>
        <v>0</v>
      </c>
      <c r="AD5" s="14">
        <f>AC5*2</f>
        <v>0</v>
      </c>
      <c r="AE5" s="14">
        <f>COUNTIF(D5:I5,"=300")</f>
        <v>0</v>
      </c>
      <c r="AF5" s="14">
        <f>AE5*6</f>
        <v>0</v>
      </c>
      <c r="AG5" s="14">
        <f aca="true" t="shared" si="4" ref="AG5:AG41">M5*2</f>
        <v>0</v>
      </c>
      <c r="AH5" s="14">
        <f aca="true" t="shared" si="5" ref="AH5:AH41">N5*3</f>
        <v>0</v>
      </c>
      <c r="AI5" s="14">
        <f aca="true" t="shared" si="6" ref="AI5:AI41">O5*4</f>
        <v>0</v>
      </c>
      <c r="AJ5" s="14">
        <f aca="true" t="shared" si="7" ref="AJ5:AJ41">P5*1</f>
        <v>0</v>
      </c>
      <c r="AK5" s="14"/>
      <c r="AL5" s="14"/>
      <c r="AM5" s="14"/>
      <c r="AN5" s="14"/>
      <c r="AO5" s="14"/>
      <c r="AP5" s="14"/>
      <c r="AQ5" s="14"/>
    </row>
    <row r="6" spans="1:43" ht="12.75">
      <c r="A6" s="62"/>
      <c r="B6" s="25">
        <v>3</v>
      </c>
      <c r="C6" s="16"/>
      <c r="D6" s="13"/>
      <c r="E6" s="13"/>
      <c r="F6" s="13"/>
      <c r="G6" s="13"/>
      <c r="H6" s="13"/>
      <c r="I6" s="13"/>
      <c r="J6" s="26">
        <f>SUM(D6:I6)</f>
        <v>0</v>
      </c>
      <c r="K6" s="27" t="e">
        <f>AVERAGE(D6:I6)</f>
        <v>#DIV/0!</v>
      </c>
      <c r="L6" s="25">
        <f>RANK(J6,$J$4:$J$41,0)</f>
        <v>12</v>
      </c>
      <c r="M6" s="43">
        <v>0</v>
      </c>
      <c r="N6" s="43">
        <v>0</v>
      </c>
      <c r="O6" s="43">
        <v>0</v>
      </c>
      <c r="P6" s="43">
        <v>0</v>
      </c>
      <c r="Q6" s="7">
        <f t="shared" si="0"/>
        <v>0</v>
      </c>
      <c r="R6" s="8">
        <f>RANK(Q6,Q4:Q41,0)</f>
        <v>12</v>
      </c>
      <c r="S6" s="37">
        <f>RIGHT(C6,3)</f>
      </c>
      <c r="T6" s="14">
        <f>IF(OR(S6="ová",S6="ská",C6="romana fischer"),4,3)</f>
        <v>3</v>
      </c>
      <c r="U6" s="14">
        <f>IF(L6=1,1,IF(L6=2,2,IF(L6=3,3,IF(L6=4,4,IF(L6=5,5,IF(L6=6,6,IF(L6=7,7,IF(L6=8,8,0))))))))</f>
        <v>0</v>
      </c>
      <c r="V6" s="39">
        <f t="shared" si="1"/>
        <v>0</v>
      </c>
      <c r="W6" s="14">
        <f>IF(L6=9,9,IF(L6=10,10,IF(L6=11,11,IF(L6=12,12,IF(L6=13,13,IF(L6=14,14,IF(L6=15,15,IF(L6=16,16,0))))))))</f>
        <v>12</v>
      </c>
      <c r="X6" s="14">
        <f t="shared" si="2"/>
        <v>4</v>
      </c>
      <c r="Y6" s="14">
        <f>IF(L6=17,17,IF(L6=18,18,IF(L6=19,19,IF(L6=20,20,IF(L6=21,21,IF(L6=22,22,IF(L6=23,23,IF(L6=24,24,0))))))))</f>
        <v>0</v>
      </c>
      <c r="Z6" s="14">
        <f t="shared" si="3"/>
        <v>0</v>
      </c>
      <c r="AA6" s="14">
        <f>COUNTIF(D6:I6,"&gt;=200")</f>
        <v>0</v>
      </c>
      <c r="AB6" s="14">
        <f>AA6*2</f>
        <v>0</v>
      </c>
      <c r="AC6" s="14">
        <f>COUNTIF(D6:I6,"&gt;=250")</f>
        <v>0</v>
      </c>
      <c r="AD6" s="14">
        <f>AC6*2</f>
        <v>0</v>
      </c>
      <c r="AE6" s="14">
        <f>COUNTIF(D6:I6,"=300")</f>
        <v>0</v>
      </c>
      <c r="AF6" s="14">
        <f>AE6*6</f>
        <v>0</v>
      </c>
      <c r="AG6" s="14">
        <f t="shared" si="4"/>
        <v>0</v>
      </c>
      <c r="AH6" s="14">
        <f t="shared" si="5"/>
        <v>0</v>
      </c>
      <c r="AI6" s="14">
        <f t="shared" si="6"/>
        <v>0</v>
      </c>
      <c r="AJ6" s="14">
        <f t="shared" si="7"/>
        <v>0</v>
      </c>
      <c r="AK6" s="14"/>
      <c r="AL6" s="14"/>
      <c r="AM6" s="14"/>
      <c r="AN6" s="14"/>
      <c r="AO6" s="14"/>
      <c r="AP6" s="14"/>
      <c r="AQ6" s="14"/>
    </row>
    <row r="7" spans="1:43" ht="13.5" thickBot="1">
      <c r="A7" s="63" t="s">
        <v>83</v>
      </c>
      <c r="B7" s="63"/>
      <c r="C7" s="63"/>
      <c r="D7" s="28">
        <f aca="true" t="shared" si="8" ref="D7:I7">SUM(D4:D6)</f>
        <v>324</v>
      </c>
      <c r="E7" s="28">
        <f t="shared" si="8"/>
        <v>287</v>
      </c>
      <c r="F7" s="28">
        <f t="shared" si="8"/>
        <v>343</v>
      </c>
      <c r="G7" s="28">
        <f t="shared" si="8"/>
        <v>302</v>
      </c>
      <c r="H7" s="28">
        <f t="shared" si="8"/>
        <v>325</v>
      </c>
      <c r="I7" s="28">
        <f t="shared" si="8"/>
        <v>312</v>
      </c>
      <c r="J7" s="29" t="str">
        <f>IF(SUM(J4:J6)&lt;&gt;SUM(D7:I7),"chyba vzorců","vzorce OK")</f>
        <v>vzorce OK</v>
      </c>
      <c r="K7" s="30"/>
      <c r="L7" s="40"/>
      <c r="M7" s="44"/>
      <c r="N7" s="44"/>
      <c r="O7" s="44"/>
      <c r="P7" s="13"/>
      <c r="Q7" s="7"/>
      <c r="R7" s="8"/>
      <c r="S7" s="37"/>
      <c r="T7" s="14"/>
      <c r="U7" s="14"/>
      <c r="V7" s="39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>
        <f t="shared" si="4"/>
        <v>0</v>
      </c>
      <c r="AH7" s="14">
        <f t="shared" si="5"/>
        <v>0</v>
      </c>
      <c r="AI7" s="14">
        <f t="shared" si="6"/>
        <v>0</v>
      </c>
      <c r="AJ7" s="14">
        <f t="shared" si="7"/>
        <v>0</v>
      </c>
      <c r="AK7" s="14"/>
      <c r="AL7" s="14"/>
      <c r="AM7" s="14"/>
      <c r="AN7" s="14"/>
      <c r="AO7" s="14"/>
      <c r="AP7" s="14"/>
      <c r="AQ7" s="14"/>
    </row>
    <row r="8" spans="1:43" ht="13.5" thickBot="1">
      <c r="A8" s="19" t="s">
        <v>13</v>
      </c>
      <c r="B8" s="20" t="s">
        <v>14</v>
      </c>
      <c r="C8" s="21" t="s">
        <v>82</v>
      </c>
      <c r="D8" s="21" t="s">
        <v>15</v>
      </c>
      <c r="E8" s="21" t="s">
        <v>16</v>
      </c>
      <c r="F8" s="21" t="s">
        <v>17</v>
      </c>
      <c r="G8" s="21" t="s">
        <v>18</v>
      </c>
      <c r="H8" s="21" t="s">
        <v>19</v>
      </c>
      <c r="I8" s="21" t="s">
        <v>20</v>
      </c>
      <c r="J8" s="22" t="s">
        <v>21</v>
      </c>
      <c r="K8" s="23" t="s">
        <v>22</v>
      </c>
      <c r="L8" s="22" t="s">
        <v>14</v>
      </c>
      <c r="M8" s="44"/>
      <c r="N8" s="44"/>
      <c r="O8" s="44"/>
      <c r="P8" s="13"/>
      <c r="Q8" s="7"/>
      <c r="R8" s="8"/>
      <c r="S8" s="37"/>
      <c r="T8" s="14"/>
      <c r="U8" s="14"/>
      <c r="V8" s="39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f t="shared" si="4"/>
        <v>0</v>
      </c>
      <c r="AH8" s="14">
        <f t="shared" si="5"/>
        <v>0</v>
      </c>
      <c r="AI8" s="14">
        <f t="shared" si="6"/>
        <v>0</v>
      </c>
      <c r="AJ8" s="14">
        <f t="shared" si="7"/>
        <v>0</v>
      </c>
      <c r="AK8" s="14"/>
      <c r="AL8" s="14"/>
      <c r="AM8" s="14"/>
      <c r="AN8" s="14"/>
      <c r="AO8" s="14"/>
      <c r="AP8" s="14"/>
      <c r="AQ8" s="14"/>
    </row>
    <row r="9" spans="1:43" ht="13.5" thickTop="1">
      <c r="A9" s="64">
        <v>2</v>
      </c>
      <c r="B9" s="32">
        <v>1</v>
      </c>
      <c r="C9" s="12" t="s">
        <v>120</v>
      </c>
      <c r="D9" s="13">
        <v>234</v>
      </c>
      <c r="E9" s="13">
        <v>116</v>
      </c>
      <c r="F9" s="13">
        <v>144</v>
      </c>
      <c r="G9" s="13">
        <v>155</v>
      </c>
      <c r="H9" s="13">
        <v>155</v>
      </c>
      <c r="I9" s="13">
        <v>165</v>
      </c>
      <c r="J9" s="26">
        <f>SUM(D9:I9)</f>
        <v>969</v>
      </c>
      <c r="K9" s="27">
        <f>AVERAGE(D9:I9)</f>
        <v>161.5</v>
      </c>
      <c r="L9" s="25">
        <f>RANK(J9,$J$4:$J$41,0)</f>
        <v>5</v>
      </c>
      <c r="M9" s="43">
        <v>0</v>
      </c>
      <c r="N9" s="43">
        <v>0</v>
      </c>
      <c r="O9" s="43">
        <v>0</v>
      </c>
      <c r="P9" s="43">
        <v>0</v>
      </c>
      <c r="Q9" s="7">
        <f t="shared" si="0"/>
        <v>16</v>
      </c>
      <c r="R9" s="8">
        <f>RANK(Q9,Q4:Q41,0)</f>
        <v>3</v>
      </c>
      <c r="S9" s="37" t="str">
        <f>RIGHT(C9,3)</f>
        <v>čka</v>
      </c>
      <c r="T9" s="14">
        <f>IF(OR(S9="ová",S9="ská",C9="romana fischer"),4,3)</f>
        <v>3</v>
      </c>
      <c r="U9" s="14">
        <f>IF(L9=1,1,IF(L9=2,2,IF(L9=3,3,IF(L9=4,4,IF(L9=5,5,IF(L9=6,6,IF(L9=7,7,IF(L9=8,8,0))))))))</f>
        <v>5</v>
      </c>
      <c r="V9" s="39">
        <f t="shared" si="1"/>
        <v>11</v>
      </c>
      <c r="W9" s="14">
        <f>IF(L9=9,9,IF(L9=10,10,IF(L9=11,11,IF(L9=12,12,IF(L9=13,13,IF(L9=14,14,IF(L9=15,15,IF(L9=16,16,0))))))))</f>
        <v>0</v>
      </c>
      <c r="X9" s="14">
        <f t="shared" si="2"/>
        <v>0</v>
      </c>
      <c r="Y9" s="14">
        <f>IF(L9=17,17,IF(L9=18,18,IF(L9=19,19,IF(L9=20,20,IF(L9=21,21,IF(L9=22,22,IF(L9=23,23,IF(L9=24,24,0))))))))</f>
        <v>0</v>
      </c>
      <c r="Z9" s="14">
        <f t="shared" si="3"/>
        <v>0</v>
      </c>
      <c r="AA9" s="14">
        <f>COUNTIF(D9:I9,"&gt;=200")</f>
        <v>1</v>
      </c>
      <c r="AB9" s="14">
        <f>AA9*2</f>
        <v>2</v>
      </c>
      <c r="AC9" s="14">
        <f>COUNTIF(D9:I9,"&gt;=250")</f>
        <v>0</v>
      </c>
      <c r="AD9" s="14">
        <f>AC9*2</f>
        <v>0</v>
      </c>
      <c r="AE9" s="14">
        <f>COUNTIF(D9:I9,"=300")</f>
        <v>0</v>
      </c>
      <c r="AF9" s="14">
        <f>AE9*6</f>
        <v>0</v>
      </c>
      <c r="AG9" s="14">
        <f t="shared" si="4"/>
        <v>0</v>
      </c>
      <c r="AH9" s="14">
        <f t="shared" si="5"/>
        <v>0</v>
      </c>
      <c r="AI9" s="14">
        <f t="shared" si="6"/>
        <v>0</v>
      </c>
      <c r="AJ9" s="14">
        <f t="shared" si="7"/>
        <v>0</v>
      </c>
      <c r="AK9" s="14"/>
      <c r="AL9" s="14"/>
      <c r="AM9" s="14"/>
      <c r="AN9" s="14"/>
      <c r="AO9" s="14"/>
      <c r="AP9" s="14"/>
      <c r="AQ9" s="14"/>
    </row>
    <row r="10" spans="1:43" ht="12.75">
      <c r="A10" s="64"/>
      <c r="B10" s="25">
        <v>2</v>
      </c>
      <c r="C10" s="16" t="s">
        <v>119</v>
      </c>
      <c r="D10" s="13">
        <v>169</v>
      </c>
      <c r="E10" s="13">
        <v>176</v>
      </c>
      <c r="F10" s="13">
        <v>165</v>
      </c>
      <c r="G10" s="13">
        <v>170</v>
      </c>
      <c r="H10" s="13">
        <v>175</v>
      </c>
      <c r="I10" s="13">
        <v>165</v>
      </c>
      <c r="J10" s="26">
        <f>SUM(D10:I10)</f>
        <v>1020</v>
      </c>
      <c r="K10" s="27">
        <f>AVERAGE(D10:I10)</f>
        <v>170</v>
      </c>
      <c r="L10" s="25">
        <f>RANK(J10,$J$4:$J$41,0)</f>
        <v>2</v>
      </c>
      <c r="M10" s="43">
        <v>0</v>
      </c>
      <c r="N10" s="43">
        <v>0</v>
      </c>
      <c r="O10" s="43">
        <v>0</v>
      </c>
      <c r="P10" s="43">
        <v>0</v>
      </c>
      <c r="Q10" s="7">
        <f t="shared" si="0"/>
        <v>17</v>
      </c>
      <c r="R10" s="8">
        <f>RANK(Q10,Q4:Q41,0)</f>
        <v>2</v>
      </c>
      <c r="S10" s="37" t="str">
        <f>RIGHT(C10,3)</f>
        <v>lav</v>
      </c>
      <c r="T10" s="14">
        <f>IF(OR(S10="ová",S10="ská",C10="romana fischer"),4,3)</f>
        <v>3</v>
      </c>
      <c r="U10" s="14">
        <f>IF(L10=1,1,IF(L10=2,2,IF(L10=3,3,IF(L10=4,4,IF(L10=5,5,IF(L10=6,6,IF(L10=7,7,IF(L10=8,8,0))))))))</f>
        <v>2</v>
      </c>
      <c r="V10" s="39">
        <f t="shared" si="1"/>
        <v>14</v>
      </c>
      <c r="W10" s="14">
        <f>IF(L10=9,9,IF(L10=10,10,IF(L10=11,11,IF(L10=12,12,IF(L10=13,13,IF(L10=14,14,IF(L10=15,15,IF(L10=16,16,0))))))))</f>
        <v>0</v>
      </c>
      <c r="X10" s="14">
        <f t="shared" si="2"/>
        <v>0</v>
      </c>
      <c r="Y10" s="14">
        <f>IF(L10=17,17,IF(L10=18,18,IF(L10=19,19,IF(L10=20,20,IF(L10=21,21,IF(L10=22,22,IF(L10=23,23,IF(L10=24,24,0))))))))</f>
        <v>0</v>
      </c>
      <c r="Z10" s="14">
        <f t="shared" si="3"/>
        <v>0</v>
      </c>
      <c r="AA10" s="14">
        <f>COUNTIF(D10:I10,"&gt;=200")</f>
        <v>0</v>
      </c>
      <c r="AB10" s="14">
        <f>AA10*2</f>
        <v>0</v>
      </c>
      <c r="AC10" s="14">
        <f>COUNTIF(D10:I10,"&gt;=250")</f>
        <v>0</v>
      </c>
      <c r="AD10" s="14">
        <f>AC10*2</f>
        <v>0</v>
      </c>
      <c r="AE10" s="14">
        <f>COUNTIF(D10:I10,"=300")</f>
        <v>0</v>
      </c>
      <c r="AF10" s="14">
        <f>AE10*6</f>
        <v>0</v>
      </c>
      <c r="AG10" s="14">
        <f t="shared" si="4"/>
        <v>0</v>
      </c>
      <c r="AH10" s="14">
        <f t="shared" si="5"/>
        <v>0</v>
      </c>
      <c r="AI10" s="14">
        <f t="shared" si="6"/>
        <v>0</v>
      </c>
      <c r="AJ10" s="14">
        <f t="shared" si="7"/>
        <v>0</v>
      </c>
      <c r="AK10" s="14"/>
      <c r="AL10" s="14"/>
      <c r="AM10" s="14"/>
      <c r="AN10" s="14"/>
      <c r="AO10" s="14"/>
      <c r="AP10" s="14"/>
      <c r="AQ10" s="14"/>
    </row>
    <row r="11" spans="1:43" ht="12.75">
      <c r="A11" s="64"/>
      <c r="B11" s="25">
        <v>3</v>
      </c>
      <c r="C11" s="16"/>
      <c r="D11" s="13"/>
      <c r="E11" s="13"/>
      <c r="F11" s="46"/>
      <c r="G11" s="13"/>
      <c r="H11" s="13"/>
      <c r="I11" s="13"/>
      <c r="J11" s="26">
        <f>SUM(D11:I11)</f>
        <v>0</v>
      </c>
      <c r="K11" s="27" t="e">
        <f>AVERAGE(D11:I11)</f>
        <v>#DIV/0!</v>
      </c>
      <c r="L11" s="25">
        <f>RANK(J11,$J$4:$J$41,0)</f>
        <v>12</v>
      </c>
      <c r="M11" s="43">
        <v>0</v>
      </c>
      <c r="N11" s="43">
        <v>0</v>
      </c>
      <c r="O11" s="43">
        <v>0</v>
      </c>
      <c r="P11" s="43">
        <v>0</v>
      </c>
      <c r="Q11" s="7">
        <f t="shared" si="0"/>
        <v>0</v>
      </c>
      <c r="R11" s="8">
        <f>RANK(Q11,Q4:Q41,0)</f>
        <v>12</v>
      </c>
      <c r="S11" s="37">
        <f>RIGHT(C11,3)</f>
      </c>
      <c r="T11" s="14">
        <f>IF(OR(S11="ová",S11="ská",C11="romana fischer"),4,3)</f>
        <v>3</v>
      </c>
      <c r="U11" s="14">
        <f>IF(L11=1,1,IF(L11=2,2,IF(L11=3,3,IF(L11=4,4,IF(L11=5,5,IF(L11=6,6,IF(L11=7,7,IF(L11=8,8,0))))))))</f>
        <v>0</v>
      </c>
      <c r="V11" s="39">
        <f t="shared" si="1"/>
        <v>0</v>
      </c>
      <c r="W11" s="14">
        <f>IF(L11=9,9,IF(L11=10,10,IF(L11=11,11,IF(L11=12,12,IF(L11=13,13,IF(L11=14,14,IF(L11=15,15,IF(L11=16,16,0))))))))</f>
        <v>12</v>
      </c>
      <c r="X11" s="14">
        <f t="shared" si="2"/>
        <v>4</v>
      </c>
      <c r="Y11" s="14">
        <f>IF(L11=17,17,IF(L11=18,18,IF(L11=19,19,IF(L11=20,20,IF(L11=21,21,IF(L11=22,22,IF(L11=23,23,IF(L11=24,24,0))))))))</f>
        <v>0</v>
      </c>
      <c r="Z11" s="14">
        <f t="shared" si="3"/>
        <v>0</v>
      </c>
      <c r="AA11" s="14">
        <f>COUNTIF(D11:I11,"&gt;=200")</f>
        <v>0</v>
      </c>
      <c r="AB11" s="14">
        <f>AA11*2</f>
        <v>0</v>
      </c>
      <c r="AC11" s="14">
        <f>COUNTIF(D11:I11,"&gt;=250")</f>
        <v>0</v>
      </c>
      <c r="AD11" s="14">
        <f>AC11*2</f>
        <v>0</v>
      </c>
      <c r="AE11" s="14">
        <f>COUNTIF(D11:I11,"=300")</f>
        <v>0</v>
      </c>
      <c r="AF11" s="14">
        <f>AE11*6</f>
        <v>0</v>
      </c>
      <c r="AG11" s="14">
        <f t="shared" si="4"/>
        <v>0</v>
      </c>
      <c r="AH11" s="14">
        <f t="shared" si="5"/>
        <v>0</v>
      </c>
      <c r="AI11" s="14">
        <f t="shared" si="6"/>
        <v>0</v>
      </c>
      <c r="AJ11" s="14">
        <f t="shared" si="7"/>
        <v>0</v>
      </c>
      <c r="AK11" s="14"/>
      <c r="AL11" s="14"/>
      <c r="AM11" s="14"/>
      <c r="AN11" s="14"/>
      <c r="AO11" s="14"/>
      <c r="AP11" s="14"/>
      <c r="AQ11" s="14"/>
    </row>
    <row r="12" spans="1:43" ht="13.5" thickBot="1">
      <c r="A12" s="63" t="s">
        <v>83</v>
      </c>
      <c r="B12" s="63"/>
      <c r="C12" s="63"/>
      <c r="D12" s="28">
        <f aca="true" t="shared" si="9" ref="D12:I12">SUM(D9:D11)</f>
        <v>403</v>
      </c>
      <c r="E12" s="28">
        <f t="shared" si="9"/>
        <v>292</v>
      </c>
      <c r="F12" s="28">
        <f t="shared" si="9"/>
        <v>309</v>
      </c>
      <c r="G12" s="28">
        <f t="shared" si="9"/>
        <v>325</v>
      </c>
      <c r="H12" s="28">
        <f t="shared" si="9"/>
        <v>330</v>
      </c>
      <c r="I12" s="28">
        <f t="shared" si="9"/>
        <v>330</v>
      </c>
      <c r="J12" s="29" t="str">
        <f>IF(SUM(J9:J11)&lt;&gt;SUM(D12:I12),"chyba vzorců","vzorce OK")</f>
        <v>vzorce OK</v>
      </c>
      <c r="K12" s="30"/>
      <c r="L12" s="40"/>
      <c r="M12" s="44"/>
      <c r="N12" s="44"/>
      <c r="O12" s="44"/>
      <c r="P12" s="13"/>
      <c r="Q12" s="7"/>
      <c r="R12" s="8"/>
      <c r="S12" s="37"/>
      <c r="T12" s="14"/>
      <c r="U12" s="14"/>
      <c r="V12" s="39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f t="shared" si="4"/>
        <v>0</v>
      </c>
      <c r="AH12" s="14">
        <f t="shared" si="5"/>
        <v>0</v>
      </c>
      <c r="AI12" s="14">
        <f t="shared" si="6"/>
        <v>0</v>
      </c>
      <c r="AJ12" s="14">
        <f t="shared" si="7"/>
        <v>0</v>
      </c>
      <c r="AK12" s="14"/>
      <c r="AL12" s="14"/>
      <c r="AM12" s="14"/>
      <c r="AN12" s="14"/>
      <c r="AO12" s="14"/>
      <c r="AP12" s="14"/>
      <c r="AQ12" s="14"/>
    </row>
    <row r="13" spans="1:43" ht="13.5" thickBot="1">
      <c r="A13" s="19" t="s">
        <v>13</v>
      </c>
      <c r="B13" s="20" t="s">
        <v>14</v>
      </c>
      <c r="C13" s="21" t="s">
        <v>82</v>
      </c>
      <c r="D13" s="21" t="s">
        <v>15</v>
      </c>
      <c r="E13" s="21" t="s">
        <v>16</v>
      </c>
      <c r="F13" s="21" t="s">
        <v>17</v>
      </c>
      <c r="G13" s="21" t="s">
        <v>18</v>
      </c>
      <c r="H13" s="21" t="s">
        <v>19</v>
      </c>
      <c r="I13" s="21" t="s">
        <v>20</v>
      </c>
      <c r="J13" s="22" t="s">
        <v>21</v>
      </c>
      <c r="K13" s="23" t="s">
        <v>22</v>
      </c>
      <c r="L13" s="22" t="s">
        <v>14</v>
      </c>
      <c r="M13" s="44"/>
      <c r="N13" s="44"/>
      <c r="O13" s="44"/>
      <c r="P13" s="13"/>
      <c r="Q13" s="7"/>
      <c r="R13" s="8"/>
      <c r="S13" s="37"/>
      <c r="T13" s="14"/>
      <c r="U13" s="14"/>
      <c r="V13" s="39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>
        <f t="shared" si="4"/>
        <v>0</v>
      </c>
      <c r="AH13" s="14">
        <f t="shared" si="5"/>
        <v>0</v>
      </c>
      <c r="AI13" s="14">
        <f t="shared" si="6"/>
        <v>0</v>
      </c>
      <c r="AJ13" s="14">
        <f t="shared" si="7"/>
        <v>0</v>
      </c>
      <c r="AK13" s="14"/>
      <c r="AL13" s="14"/>
      <c r="AM13" s="14"/>
      <c r="AN13" s="14"/>
      <c r="AO13" s="14"/>
      <c r="AP13" s="14"/>
      <c r="AQ13" s="14"/>
    </row>
    <row r="14" spans="1:43" ht="13.5" thickTop="1">
      <c r="A14" s="62">
        <v>3</v>
      </c>
      <c r="B14" s="24">
        <v>1</v>
      </c>
      <c r="C14" s="12" t="s">
        <v>126</v>
      </c>
      <c r="D14" s="13">
        <v>149</v>
      </c>
      <c r="E14" s="13">
        <v>152</v>
      </c>
      <c r="F14" s="13">
        <v>138</v>
      </c>
      <c r="G14" s="13">
        <v>149</v>
      </c>
      <c r="H14" s="13">
        <v>124</v>
      </c>
      <c r="I14" s="13">
        <v>151</v>
      </c>
      <c r="J14" s="26">
        <f>SUM(D14:I14)</f>
        <v>863</v>
      </c>
      <c r="K14" s="27">
        <f>AVERAGE(D14:I14)</f>
        <v>143.83333333333334</v>
      </c>
      <c r="L14" s="25">
        <f>RANK(J14,$J$4:$J$41,0)</f>
        <v>9</v>
      </c>
      <c r="M14" s="43">
        <v>0</v>
      </c>
      <c r="N14" s="43">
        <v>0</v>
      </c>
      <c r="O14" s="43">
        <v>0</v>
      </c>
      <c r="P14" s="43">
        <v>0</v>
      </c>
      <c r="Q14" s="7">
        <f t="shared" si="0"/>
        <v>10</v>
      </c>
      <c r="R14" s="8">
        <f>RANK(Q14,Q4:Q41,0)</f>
        <v>9</v>
      </c>
      <c r="S14" s="37" t="str">
        <f>RIGHT(C14,3)</f>
        <v>čka</v>
      </c>
      <c r="T14" s="14">
        <f>IF(OR(S14="ová",S14="ská",C14="romana fischer"),4,3)</f>
        <v>3</v>
      </c>
      <c r="U14" s="14">
        <f>IF(L14=1,1,IF(L14=2,2,IF(L14=3,3,IF(L14=4,4,IF(L14=5,5,IF(L14=6,6,IF(L14=7,7,IF(L14=8,8,0))))))))</f>
        <v>0</v>
      </c>
      <c r="V14" s="39">
        <f t="shared" si="1"/>
        <v>0</v>
      </c>
      <c r="W14" s="14">
        <f>IF(L14=9,9,IF(L14=10,10,IF(L14=11,11,IF(L14=12,12,IF(L14=13,13,IF(L14=14,14,IF(L14=15,15,IF(L14=16,16,0))))))))</f>
        <v>9</v>
      </c>
      <c r="X14" s="14">
        <f t="shared" si="2"/>
        <v>7</v>
      </c>
      <c r="Y14" s="14">
        <f>IF(L14=17,17,IF(L14=18,18,IF(L14=19,19,IF(L14=20,20,IF(L14=21,21,IF(L14=22,22,IF(L14=23,23,IF(L14=24,24,0))))))))</f>
        <v>0</v>
      </c>
      <c r="Z14" s="14">
        <f t="shared" si="3"/>
        <v>0</v>
      </c>
      <c r="AA14" s="14">
        <f>COUNTIF(D14:I14,"&gt;=200")</f>
        <v>0</v>
      </c>
      <c r="AB14" s="14">
        <f>AA14*2</f>
        <v>0</v>
      </c>
      <c r="AC14" s="14">
        <f>COUNTIF(D14:I14,"&gt;=250")</f>
        <v>0</v>
      </c>
      <c r="AD14" s="14">
        <f>AC14*2</f>
        <v>0</v>
      </c>
      <c r="AE14" s="14">
        <f>COUNTIF(D14:I14,"=300")</f>
        <v>0</v>
      </c>
      <c r="AF14" s="14">
        <f>AE14*6</f>
        <v>0</v>
      </c>
      <c r="AG14" s="14">
        <f t="shared" si="4"/>
        <v>0</v>
      </c>
      <c r="AH14" s="14">
        <f t="shared" si="5"/>
        <v>0</v>
      </c>
      <c r="AI14" s="14">
        <f t="shared" si="6"/>
        <v>0</v>
      </c>
      <c r="AJ14" s="14">
        <f t="shared" si="7"/>
        <v>0</v>
      </c>
      <c r="AK14" s="14"/>
      <c r="AL14" s="14"/>
      <c r="AM14" s="14"/>
      <c r="AN14" s="14"/>
      <c r="AO14" s="14"/>
      <c r="AP14" s="14"/>
      <c r="AQ14" s="14"/>
    </row>
    <row r="15" spans="1:43" ht="12.75">
      <c r="A15" s="62"/>
      <c r="B15" s="25">
        <v>2</v>
      </c>
      <c r="C15" s="16" t="s">
        <v>121</v>
      </c>
      <c r="D15" s="13">
        <v>135</v>
      </c>
      <c r="E15" s="13">
        <v>154</v>
      </c>
      <c r="F15" s="13">
        <v>188</v>
      </c>
      <c r="G15" s="13">
        <v>169</v>
      </c>
      <c r="H15" s="13">
        <v>161</v>
      </c>
      <c r="I15" s="13">
        <v>182</v>
      </c>
      <c r="J15" s="26">
        <f>SUM(D15:I15)</f>
        <v>989</v>
      </c>
      <c r="K15" s="27">
        <f>AVERAGE(D15:I15)</f>
        <v>164.83333333333334</v>
      </c>
      <c r="L15" s="25">
        <f>RANK(J15,$J$4:$J$41,0)</f>
        <v>3</v>
      </c>
      <c r="M15" s="43">
        <v>0</v>
      </c>
      <c r="N15" s="43">
        <v>0</v>
      </c>
      <c r="O15" s="43">
        <v>0</v>
      </c>
      <c r="P15" s="43">
        <v>0</v>
      </c>
      <c r="Q15" s="7">
        <f t="shared" si="0"/>
        <v>16</v>
      </c>
      <c r="R15" s="8">
        <f>RANK(Q15,Q4:Q41,0)</f>
        <v>3</v>
      </c>
      <c r="S15" s="37" t="str">
        <f>RIGHT(C15,3)</f>
        <v>šek</v>
      </c>
      <c r="T15" s="14">
        <f>IF(OR(S15="ová",S15="ská",C15="romana fischer"),4,3)</f>
        <v>3</v>
      </c>
      <c r="U15" s="14">
        <f>IF(L15=1,1,IF(L15=2,2,IF(L15=3,3,IF(L15=4,4,IF(L15=5,5,IF(L15=6,6,IF(L15=7,7,IF(L15=8,8,0))))))))</f>
        <v>3</v>
      </c>
      <c r="V15" s="39">
        <f t="shared" si="1"/>
        <v>13</v>
      </c>
      <c r="W15" s="14">
        <f>IF(L15=9,9,IF(L15=10,10,IF(L15=11,11,IF(L15=12,12,IF(L15=13,13,IF(L15=14,14,IF(L15=15,15,IF(L15=16,16,0))))))))</f>
        <v>0</v>
      </c>
      <c r="X15" s="14">
        <f t="shared" si="2"/>
        <v>0</v>
      </c>
      <c r="Y15" s="14">
        <f>IF(L15=17,17,IF(L15=18,18,IF(L15=19,19,IF(L15=20,20,IF(L15=21,21,IF(L15=22,22,IF(L15=23,23,IF(L15=24,24,0))))))))</f>
        <v>0</v>
      </c>
      <c r="Z15" s="14">
        <f t="shared" si="3"/>
        <v>0</v>
      </c>
      <c r="AA15" s="14">
        <f>COUNTIF(D15:I15,"&gt;=200")</f>
        <v>0</v>
      </c>
      <c r="AB15" s="14">
        <f>AA15*2</f>
        <v>0</v>
      </c>
      <c r="AC15" s="14">
        <f>COUNTIF(D15:I15,"&gt;=250")</f>
        <v>0</v>
      </c>
      <c r="AD15" s="14">
        <f>AC15*2</f>
        <v>0</v>
      </c>
      <c r="AE15" s="14">
        <f>COUNTIF(D15:I15,"=300")</f>
        <v>0</v>
      </c>
      <c r="AF15" s="14">
        <f>AE15*6</f>
        <v>0</v>
      </c>
      <c r="AG15" s="14">
        <f t="shared" si="4"/>
        <v>0</v>
      </c>
      <c r="AH15" s="14">
        <f t="shared" si="5"/>
        <v>0</v>
      </c>
      <c r="AI15" s="14">
        <f t="shared" si="6"/>
        <v>0</v>
      </c>
      <c r="AJ15" s="14">
        <f t="shared" si="7"/>
        <v>0</v>
      </c>
      <c r="AK15" s="14"/>
      <c r="AL15" s="14"/>
      <c r="AM15" s="14"/>
      <c r="AN15" s="14"/>
      <c r="AO15" s="14"/>
      <c r="AP15" s="14"/>
      <c r="AQ15" s="14"/>
    </row>
    <row r="16" spans="1:43" ht="12.75">
      <c r="A16" s="62"/>
      <c r="B16" s="25">
        <v>3</v>
      </c>
      <c r="C16" s="16"/>
      <c r="D16" s="13"/>
      <c r="E16" s="13"/>
      <c r="F16" s="13"/>
      <c r="G16" s="13"/>
      <c r="H16" s="13"/>
      <c r="I16" s="13"/>
      <c r="J16" s="26">
        <f>SUM(D16:I16)</f>
        <v>0</v>
      </c>
      <c r="K16" s="27" t="e">
        <f>AVERAGE(D16:I16)</f>
        <v>#DIV/0!</v>
      </c>
      <c r="L16" s="25">
        <f>RANK(J16,$J$4:$J$41,0)</f>
        <v>12</v>
      </c>
      <c r="M16" s="43">
        <v>0</v>
      </c>
      <c r="N16" s="43">
        <v>0</v>
      </c>
      <c r="O16" s="43">
        <v>0</v>
      </c>
      <c r="P16" s="43">
        <v>0</v>
      </c>
      <c r="Q16" s="7">
        <f t="shared" si="0"/>
        <v>0</v>
      </c>
      <c r="R16" s="8">
        <f>RANK(Q16,Q4:Q41,0)</f>
        <v>12</v>
      </c>
      <c r="S16" s="37">
        <f>RIGHT(C16,3)</f>
      </c>
      <c r="T16" s="14">
        <f>IF(OR(S16="ová",S16="ská",C16="romana fischer"),4,3)</f>
        <v>3</v>
      </c>
      <c r="U16" s="14">
        <f>IF(L16=1,1,IF(L16=2,2,IF(L16=3,3,IF(L16=4,4,IF(L16=5,5,IF(L16=6,6,IF(L16=7,7,IF(L16=8,8,0))))))))</f>
        <v>0</v>
      </c>
      <c r="V16" s="39">
        <f t="shared" si="1"/>
        <v>0</v>
      </c>
      <c r="W16" s="14">
        <f>IF(L16=9,9,IF(L16=10,10,IF(L16=11,11,IF(L16=12,12,IF(L16=13,13,IF(L16=14,14,IF(L16=15,15,IF(L16=16,16,0))))))))</f>
        <v>12</v>
      </c>
      <c r="X16" s="14">
        <f t="shared" si="2"/>
        <v>4</v>
      </c>
      <c r="Y16" s="14">
        <f>IF(L16=17,17,IF(L16=18,18,IF(L16=19,19,IF(L16=20,20,IF(L16=21,21,IF(L16=22,22,IF(L16=23,23,IF(L16=24,24,0))))))))</f>
        <v>0</v>
      </c>
      <c r="Z16" s="14">
        <f t="shared" si="3"/>
        <v>0</v>
      </c>
      <c r="AA16" s="14">
        <f>COUNTIF(D16:I16,"&gt;=200")</f>
        <v>0</v>
      </c>
      <c r="AB16" s="14">
        <f>AA16*2</f>
        <v>0</v>
      </c>
      <c r="AC16" s="14">
        <f>COUNTIF(D16:I16,"&gt;=250")</f>
        <v>0</v>
      </c>
      <c r="AD16" s="14">
        <f>AC16*2</f>
        <v>0</v>
      </c>
      <c r="AE16" s="14">
        <f>COUNTIF(D16:I16,"=300")</f>
        <v>0</v>
      </c>
      <c r="AF16" s="14">
        <f>AE16*6</f>
        <v>0</v>
      </c>
      <c r="AG16" s="14">
        <f t="shared" si="4"/>
        <v>0</v>
      </c>
      <c r="AH16" s="14">
        <f t="shared" si="5"/>
        <v>0</v>
      </c>
      <c r="AI16" s="14">
        <f t="shared" si="6"/>
        <v>0</v>
      </c>
      <c r="AJ16" s="14">
        <f t="shared" si="7"/>
        <v>0</v>
      </c>
      <c r="AK16" s="14"/>
      <c r="AL16" s="14"/>
      <c r="AM16" s="14"/>
      <c r="AN16" s="14"/>
      <c r="AO16" s="14"/>
      <c r="AP16" s="14"/>
      <c r="AQ16" s="14"/>
    </row>
    <row r="17" spans="1:43" ht="13.5" thickBot="1">
      <c r="A17" s="63"/>
      <c r="B17" s="63"/>
      <c r="C17" s="63"/>
      <c r="D17" s="28">
        <f aca="true" t="shared" si="10" ref="D17:I17">SUM(D14:D16)</f>
        <v>284</v>
      </c>
      <c r="E17" s="28">
        <f t="shared" si="10"/>
        <v>306</v>
      </c>
      <c r="F17" s="28">
        <f t="shared" si="10"/>
        <v>326</v>
      </c>
      <c r="G17" s="28">
        <f t="shared" si="10"/>
        <v>318</v>
      </c>
      <c r="H17" s="28">
        <f t="shared" si="10"/>
        <v>285</v>
      </c>
      <c r="I17" s="28">
        <f t="shared" si="10"/>
        <v>333</v>
      </c>
      <c r="J17" s="29" t="str">
        <f>IF(SUM(J14:J16)&lt;&gt;SUM(D17:I17),"chyba vzorců","vzorce OK")</f>
        <v>vzorce OK</v>
      </c>
      <c r="K17" s="30"/>
      <c r="L17" s="40"/>
      <c r="M17" s="45"/>
      <c r="N17" s="45"/>
      <c r="O17" s="45"/>
      <c r="P17" s="53"/>
      <c r="Q17" s="7"/>
      <c r="R17" s="8"/>
      <c r="S17" s="37"/>
      <c r="T17" s="14"/>
      <c r="U17" s="14"/>
      <c r="V17" s="39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>
        <f t="shared" si="4"/>
        <v>0</v>
      </c>
      <c r="AH17" s="14">
        <f t="shared" si="5"/>
        <v>0</v>
      </c>
      <c r="AI17" s="14">
        <f t="shared" si="6"/>
        <v>0</v>
      </c>
      <c r="AJ17" s="14">
        <f t="shared" si="7"/>
        <v>0</v>
      </c>
      <c r="AK17" s="14"/>
      <c r="AL17" s="14"/>
      <c r="AM17" s="14"/>
      <c r="AN17" s="14"/>
      <c r="AO17" s="14"/>
      <c r="AP17" s="14"/>
      <c r="AQ17" s="14"/>
    </row>
    <row r="18" spans="1:43" ht="13.5" thickBot="1">
      <c r="A18" s="19" t="s">
        <v>13</v>
      </c>
      <c r="B18" s="20" t="s">
        <v>14</v>
      </c>
      <c r="C18" s="21" t="s">
        <v>82</v>
      </c>
      <c r="D18" s="21" t="s">
        <v>15</v>
      </c>
      <c r="E18" s="21" t="s">
        <v>16</v>
      </c>
      <c r="F18" s="21" t="s">
        <v>17</v>
      </c>
      <c r="G18" s="21" t="s">
        <v>18</v>
      </c>
      <c r="H18" s="21" t="s">
        <v>19</v>
      </c>
      <c r="I18" s="21" t="s">
        <v>20</v>
      </c>
      <c r="J18" s="22" t="s">
        <v>21</v>
      </c>
      <c r="K18" s="23" t="s">
        <v>22</v>
      </c>
      <c r="L18" s="22" t="s">
        <v>14</v>
      </c>
      <c r="M18" s="44"/>
      <c r="N18" s="44"/>
      <c r="O18" s="44"/>
      <c r="P18" s="13"/>
      <c r="Q18" s="7"/>
      <c r="R18" s="8"/>
      <c r="S18" s="37"/>
      <c r="T18" s="14"/>
      <c r="U18" s="14"/>
      <c r="V18" s="39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f t="shared" si="4"/>
        <v>0</v>
      </c>
      <c r="AH18" s="14">
        <f t="shared" si="5"/>
        <v>0</v>
      </c>
      <c r="AI18" s="14">
        <f t="shared" si="6"/>
        <v>0</v>
      </c>
      <c r="AJ18" s="14">
        <f t="shared" si="7"/>
        <v>0</v>
      </c>
      <c r="AK18" s="14"/>
      <c r="AL18" s="14"/>
      <c r="AM18" s="14"/>
      <c r="AN18" s="14"/>
      <c r="AO18" s="14"/>
      <c r="AP18" s="14"/>
      <c r="AQ18" s="14"/>
    </row>
    <row r="19" spans="1:43" ht="13.5" thickTop="1">
      <c r="A19" s="64">
        <v>4</v>
      </c>
      <c r="B19" s="32">
        <v>1</v>
      </c>
      <c r="C19" s="12" t="s">
        <v>123</v>
      </c>
      <c r="D19" s="13">
        <v>151</v>
      </c>
      <c r="E19" s="13">
        <v>114</v>
      </c>
      <c r="F19" s="13">
        <v>192</v>
      </c>
      <c r="G19" s="13">
        <v>145</v>
      </c>
      <c r="H19" s="13">
        <v>142</v>
      </c>
      <c r="I19" s="13">
        <v>192</v>
      </c>
      <c r="J19" s="26">
        <f>SUM(D19:I19)</f>
        <v>936</v>
      </c>
      <c r="K19" s="27">
        <f>AVERAGE(D19:I19)</f>
        <v>156</v>
      </c>
      <c r="L19" s="25">
        <f>RANK(J19,$J$4:$J$41,0)</f>
        <v>6</v>
      </c>
      <c r="M19" s="43">
        <v>0</v>
      </c>
      <c r="N19" s="43">
        <v>0</v>
      </c>
      <c r="O19" s="43">
        <v>0</v>
      </c>
      <c r="P19" s="43">
        <v>0</v>
      </c>
      <c r="Q19" s="7">
        <f t="shared" si="0"/>
        <v>13</v>
      </c>
      <c r="R19" s="8">
        <f>RANK(Q19,Q4:Q41,0)</f>
        <v>6</v>
      </c>
      <c r="S19" s="37" t="str">
        <f>RIGHT(C19,3)</f>
        <v>etr</v>
      </c>
      <c r="T19" s="14">
        <f>IF(OR(S19="ová",S19="ská",C19="romana fischer"),4,3)</f>
        <v>3</v>
      </c>
      <c r="U19" s="14">
        <f>IF(L19=1,1,IF(L19=2,2,IF(L19=3,3,IF(L19=4,4,IF(L19=5,5,IF(L19=6,6,IF(L19=7,7,IF(L19=8,8,0))))))))</f>
        <v>6</v>
      </c>
      <c r="V19" s="39">
        <f t="shared" si="1"/>
        <v>10</v>
      </c>
      <c r="W19" s="14">
        <f>IF(L19=9,9,IF(L19=10,10,IF(L19=11,11,IF(L19=12,12,IF(L19=13,13,IF(L19=14,14,IF(L19=15,15,IF(L19=16,16,0))))))))</f>
        <v>0</v>
      </c>
      <c r="X19" s="14">
        <f t="shared" si="2"/>
        <v>0</v>
      </c>
      <c r="Y19" s="14">
        <f>IF(L19=17,17,IF(L19=18,18,IF(L19=19,19,IF(L19=20,20,IF(L19=21,21,IF(L19=22,22,IF(L19=23,23,IF(L19=24,24,0))))))))</f>
        <v>0</v>
      </c>
      <c r="Z19" s="14">
        <f t="shared" si="3"/>
        <v>0</v>
      </c>
      <c r="AA19" s="14">
        <f>COUNTIF(D19:I19,"&gt;=200")</f>
        <v>0</v>
      </c>
      <c r="AB19" s="14">
        <f>AA19*2</f>
        <v>0</v>
      </c>
      <c r="AC19" s="14">
        <f>COUNTIF(D19:I19,"&gt;=250")</f>
        <v>0</v>
      </c>
      <c r="AD19" s="14">
        <f>AC19*2</f>
        <v>0</v>
      </c>
      <c r="AE19" s="14">
        <f>COUNTIF(D19:I19,"=300")</f>
        <v>0</v>
      </c>
      <c r="AF19" s="14">
        <f>AE19*6</f>
        <v>0</v>
      </c>
      <c r="AG19" s="14">
        <f t="shared" si="4"/>
        <v>0</v>
      </c>
      <c r="AH19" s="14">
        <f t="shared" si="5"/>
        <v>0</v>
      </c>
      <c r="AI19" s="14">
        <f t="shared" si="6"/>
        <v>0</v>
      </c>
      <c r="AJ19" s="14">
        <f t="shared" si="7"/>
        <v>0</v>
      </c>
      <c r="AK19" s="14"/>
      <c r="AL19" s="14"/>
      <c r="AM19" s="14"/>
      <c r="AN19" s="14"/>
      <c r="AO19" s="14"/>
      <c r="AP19" s="14"/>
      <c r="AQ19" s="14"/>
    </row>
    <row r="20" spans="1:43" ht="12.75">
      <c r="A20" s="64"/>
      <c r="B20" s="25">
        <v>2</v>
      </c>
      <c r="C20" s="16" t="s">
        <v>118</v>
      </c>
      <c r="D20" s="13">
        <v>104</v>
      </c>
      <c r="E20" s="13">
        <v>123</v>
      </c>
      <c r="F20" s="13">
        <v>172</v>
      </c>
      <c r="G20" s="13">
        <v>102</v>
      </c>
      <c r="H20" s="13">
        <v>134</v>
      </c>
      <c r="I20" s="13">
        <v>173</v>
      </c>
      <c r="J20" s="26">
        <f>SUM(D20:I20)</f>
        <v>808</v>
      </c>
      <c r="K20" s="27">
        <f>AVERAGE(D20:I20)</f>
        <v>134.66666666666666</v>
      </c>
      <c r="L20" s="25">
        <f>RANK(J20,$J$4:$J$41,0)</f>
        <v>11</v>
      </c>
      <c r="M20" s="43">
        <v>0</v>
      </c>
      <c r="N20" s="43">
        <v>0</v>
      </c>
      <c r="O20" s="43">
        <v>0</v>
      </c>
      <c r="P20" s="43">
        <v>0</v>
      </c>
      <c r="Q20" s="7">
        <f t="shared" si="0"/>
        <v>8</v>
      </c>
      <c r="R20" s="8">
        <f>RANK(Q20,Q4:Q41,0)</f>
        <v>11</v>
      </c>
      <c r="S20" s="37" t="str">
        <f>RIGHT(C20,3)</f>
        <v>Ema</v>
      </c>
      <c r="T20" s="14">
        <f>IF(OR(S20="ová",S20="ská",C20="romana fischer"),4,3)</f>
        <v>3</v>
      </c>
      <c r="U20" s="14">
        <f>IF(L20=1,1,IF(L20=2,2,IF(L20=3,3,IF(L20=4,4,IF(L20=5,5,IF(L20=6,6,IF(L20=7,7,IF(L20=8,8,0))))))))</f>
        <v>0</v>
      </c>
      <c r="V20" s="39">
        <f t="shared" si="1"/>
        <v>0</v>
      </c>
      <c r="W20" s="14">
        <f>IF(L20=9,9,IF(L20=10,10,IF(L20=11,11,IF(L20=12,12,IF(L20=13,13,IF(L20=14,14,IF(L20=15,15,IF(L20=16,16,0))))))))</f>
        <v>11</v>
      </c>
      <c r="X20" s="14">
        <f t="shared" si="2"/>
        <v>5</v>
      </c>
      <c r="Y20" s="14">
        <f>IF(L20=17,17,IF(L20=18,18,IF(L20=19,19,IF(L20=20,20,IF(L20=21,21,IF(L20=22,22,IF(L20=23,23,IF(L20=24,24,0))))))))</f>
        <v>0</v>
      </c>
      <c r="Z20" s="14">
        <f t="shared" si="3"/>
        <v>0</v>
      </c>
      <c r="AA20" s="14">
        <f>COUNTIF(D20:I20,"&gt;=200")</f>
        <v>0</v>
      </c>
      <c r="AB20" s="14">
        <f>AA20*2</f>
        <v>0</v>
      </c>
      <c r="AC20" s="14">
        <f>COUNTIF(D20:I20,"&gt;=250")</f>
        <v>0</v>
      </c>
      <c r="AD20" s="14">
        <f>AC20*2</f>
        <v>0</v>
      </c>
      <c r="AE20" s="14">
        <f>COUNTIF(D20:I20,"=300")</f>
        <v>0</v>
      </c>
      <c r="AF20" s="14">
        <f>AE20*6</f>
        <v>0</v>
      </c>
      <c r="AG20" s="14">
        <f t="shared" si="4"/>
        <v>0</v>
      </c>
      <c r="AH20" s="14">
        <f t="shared" si="5"/>
        <v>0</v>
      </c>
      <c r="AI20" s="14">
        <f t="shared" si="6"/>
        <v>0</v>
      </c>
      <c r="AJ20" s="14">
        <f t="shared" si="7"/>
        <v>0</v>
      </c>
      <c r="AK20" s="14"/>
      <c r="AL20" s="14"/>
      <c r="AM20" s="14"/>
      <c r="AN20" s="14"/>
      <c r="AO20" s="14"/>
      <c r="AP20" s="14"/>
      <c r="AQ20" s="14"/>
    </row>
    <row r="21" spans="1:43" ht="12.75">
      <c r="A21" s="64"/>
      <c r="B21" s="25">
        <v>3</v>
      </c>
      <c r="C21" s="16"/>
      <c r="D21" s="13"/>
      <c r="E21" s="13"/>
      <c r="F21" s="13"/>
      <c r="G21" s="13"/>
      <c r="H21" s="13"/>
      <c r="I21" s="13"/>
      <c r="J21" s="26">
        <f>SUM(D21:I21)</f>
        <v>0</v>
      </c>
      <c r="K21" s="27" t="e">
        <f>AVERAGE(D21:I21)</f>
        <v>#DIV/0!</v>
      </c>
      <c r="L21" s="25">
        <f>RANK(J21,$J$4:$J$41,0)</f>
        <v>12</v>
      </c>
      <c r="M21" s="43">
        <v>0</v>
      </c>
      <c r="N21" s="43">
        <v>0</v>
      </c>
      <c r="O21" s="43">
        <v>0</v>
      </c>
      <c r="P21" s="43">
        <v>0</v>
      </c>
      <c r="Q21" s="7">
        <f t="shared" si="0"/>
        <v>0</v>
      </c>
      <c r="R21" s="8">
        <f>RANK(Q21,Q4:Q41,0)</f>
        <v>12</v>
      </c>
      <c r="S21" s="37">
        <f>RIGHT(C21,3)</f>
      </c>
      <c r="T21" s="14">
        <f>IF(OR(S21="ová",S21="ská",C21="romana fischer"),4,3)</f>
        <v>3</v>
      </c>
      <c r="U21" s="14">
        <f>IF(L21=1,1,IF(L21=2,2,IF(L21=3,3,IF(L21=4,4,IF(L21=5,5,IF(L21=6,6,IF(L21=7,7,IF(L21=8,8,0))))))))</f>
        <v>0</v>
      </c>
      <c r="V21" s="39">
        <f t="shared" si="1"/>
        <v>0</v>
      </c>
      <c r="W21" s="14">
        <f>IF(L21=9,9,IF(L21=10,10,IF(L21=11,11,IF(L21=12,12,IF(L21=13,13,IF(L21=14,14,IF(L21=15,15,IF(L21=16,16,0))))))))</f>
        <v>12</v>
      </c>
      <c r="X21" s="14">
        <f t="shared" si="2"/>
        <v>4</v>
      </c>
      <c r="Y21" s="14">
        <f>IF(L21=17,17,IF(L21=18,18,IF(L21=19,19,IF(L21=20,20,IF(L21=21,21,IF(L21=22,22,IF(L21=23,23,IF(L21=24,24,0))))))))</f>
        <v>0</v>
      </c>
      <c r="Z21" s="14">
        <f t="shared" si="3"/>
        <v>0</v>
      </c>
      <c r="AA21" s="14">
        <f>COUNTIF(D21:I21,"&gt;=200")</f>
        <v>0</v>
      </c>
      <c r="AB21" s="14">
        <f>AA21*2</f>
        <v>0</v>
      </c>
      <c r="AC21" s="14">
        <f>COUNTIF(D21:I21,"&gt;=250")</f>
        <v>0</v>
      </c>
      <c r="AD21" s="14">
        <f>AC21*2</f>
        <v>0</v>
      </c>
      <c r="AE21" s="14">
        <f>COUNTIF(D21:I21,"=300")</f>
        <v>0</v>
      </c>
      <c r="AF21" s="14">
        <f>AE21*6</f>
        <v>0</v>
      </c>
      <c r="AG21" s="14">
        <f t="shared" si="4"/>
        <v>0</v>
      </c>
      <c r="AH21" s="14">
        <f t="shared" si="5"/>
        <v>0</v>
      </c>
      <c r="AI21" s="14">
        <f t="shared" si="6"/>
        <v>0</v>
      </c>
      <c r="AJ21" s="14">
        <f t="shared" si="7"/>
        <v>0</v>
      </c>
      <c r="AK21" s="14"/>
      <c r="AL21" s="14"/>
      <c r="AM21" s="14"/>
      <c r="AN21" s="14"/>
      <c r="AO21" s="14"/>
      <c r="AP21" s="14"/>
      <c r="AQ21" s="14"/>
    </row>
    <row r="22" spans="1:43" ht="13.5" thickBot="1">
      <c r="A22" s="63" t="s">
        <v>83</v>
      </c>
      <c r="B22" s="63"/>
      <c r="C22" s="63"/>
      <c r="D22" s="28">
        <f aca="true" t="shared" si="11" ref="D22:I22">SUM(D19:D21)</f>
        <v>255</v>
      </c>
      <c r="E22" s="28">
        <f t="shared" si="11"/>
        <v>237</v>
      </c>
      <c r="F22" s="28">
        <f t="shared" si="11"/>
        <v>364</v>
      </c>
      <c r="G22" s="28">
        <f t="shared" si="11"/>
        <v>247</v>
      </c>
      <c r="H22" s="28">
        <f t="shared" si="11"/>
        <v>276</v>
      </c>
      <c r="I22" s="28">
        <f t="shared" si="11"/>
        <v>365</v>
      </c>
      <c r="J22" s="29" t="str">
        <f>IF(SUM(J19:J21)&lt;&gt;SUM(D22:I22),"chyba vzorců","vzorce OK")</f>
        <v>vzorce OK</v>
      </c>
      <c r="K22" s="30"/>
      <c r="L22" s="40"/>
      <c r="M22" s="44"/>
      <c r="N22" s="44"/>
      <c r="O22" s="44"/>
      <c r="P22" s="13"/>
      <c r="Q22" s="7"/>
      <c r="R22" s="8"/>
      <c r="S22" s="37"/>
      <c r="T22" s="14"/>
      <c r="U22" s="14"/>
      <c r="V22" s="39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>
        <f t="shared" si="4"/>
        <v>0</v>
      </c>
      <c r="AH22" s="14">
        <f t="shared" si="5"/>
        <v>0</v>
      </c>
      <c r="AI22" s="14">
        <f t="shared" si="6"/>
        <v>0</v>
      </c>
      <c r="AJ22" s="14">
        <f t="shared" si="7"/>
        <v>0</v>
      </c>
      <c r="AK22" s="14"/>
      <c r="AL22" s="14"/>
      <c r="AM22" s="14"/>
      <c r="AN22" s="14"/>
      <c r="AO22" s="14"/>
      <c r="AP22" s="14"/>
      <c r="AQ22" s="14"/>
    </row>
    <row r="23" spans="1:43" ht="13.5" thickBot="1">
      <c r="A23" s="19" t="s">
        <v>13</v>
      </c>
      <c r="B23" s="20" t="s">
        <v>14</v>
      </c>
      <c r="C23" s="21" t="s">
        <v>82</v>
      </c>
      <c r="D23" s="21" t="s">
        <v>15</v>
      </c>
      <c r="E23" s="21" t="s">
        <v>16</v>
      </c>
      <c r="F23" s="21" t="s">
        <v>17</v>
      </c>
      <c r="G23" s="21" t="s">
        <v>18</v>
      </c>
      <c r="H23" s="21" t="s">
        <v>19</v>
      </c>
      <c r="I23" s="21" t="s">
        <v>20</v>
      </c>
      <c r="J23" s="22" t="s">
        <v>21</v>
      </c>
      <c r="K23" s="23" t="s">
        <v>22</v>
      </c>
      <c r="L23" s="22" t="s">
        <v>14</v>
      </c>
      <c r="M23" s="44"/>
      <c r="N23" s="44"/>
      <c r="O23" s="44"/>
      <c r="P23" s="13"/>
      <c r="Q23" s="7"/>
      <c r="R23" s="8"/>
      <c r="S23" s="37"/>
      <c r="T23" s="14"/>
      <c r="U23" s="14"/>
      <c r="V23" s="39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>
        <f t="shared" si="4"/>
        <v>0</v>
      </c>
      <c r="AH23" s="14">
        <f t="shared" si="5"/>
        <v>0</v>
      </c>
      <c r="AI23" s="14">
        <f t="shared" si="6"/>
        <v>0</v>
      </c>
      <c r="AJ23" s="14">
        <f t="shared" si="7"/>
        <v>0</v>
      </c>
      <c r="AK23" s="14"/>
      <c r="AL23" s="14"/>
      <c r="AM23" s="14"/>
      <c r="AN23" s="14"/>
      <c r="AO23" s="14"/>
      <c r="AP23" s="14"/>
      <c r="AQ23" s="14"/>
    </row>
    <row r="24" spans="1:43" ht="13.5" thickTop="1">
      <c r="A24" s="62">
        <v>5</v>
      </c>
      <c r="B24" s="24">
        <v>1</v>
      </c>
      <c r="C24" s="12" t="s">
        <v>124</v>
      </c>
      <c r="D24" s="13">
        <v>105</v>
      </c>
      <c r="E24" s="13">
        <v>171</v>
      </c>
      <c r="F24" s="13">
        <v>137</v>
      </c>
      <c r="G24" s="13">
        <v>140</v>
      </c>
      <c r="H24" s="13">
        <v>171</v>
      </c>
      <c r="I24" s="13">
        <v>135</v>
      </c>
      <c r="J24" s="26">
        <f>SUM(D24:I24)</f>
        <v>859</v>
      </c>
      <c r="K24" s="27">
        <f>AVERAGE(D24:I24)</f>
        <v>143.16666666666666</v>
      </c>
      <c r="L24" s="25">
        <f>RANK(J24,$J$4:$J$41,0)</f>
        <v>10</v>
      </c>
      <c r="M24" s="43">
        <v>0</v>
      </c>
      <c r="N24" s="43">
        <v>0</v>
      </c>
      <c r="O24" s="43">
        <v>0</v>
      </c>
      <c r="P24" s="43">
        <v>0</v>
      </c>
      <c r="Q24" s="7">
        <f t="shared" si="0"/>
        <v>9</v>
      </c>
      <c r="R24" s="8">
        <f>RANK(Q24,Q4:Q41,0)</f>
        <v>10</v>
      </c>
      <c r="S24" s="37" t="str">
        <f>RIGHT(C24,3)</f>
        <v>gor</v>
      </c>
      <c r="T24" s="14">
        <f>IF(OR(S24="ová",S24="ská",C24="romana fischer"),4,3)</f>
        <v>3</v>
      </c>
      <c r="U24" s="14">
        <f>IF(L24=1,1,IF(L24=2,2,IF(L24=3,3,IF(L24=4,4,IF(L24=5,5,IF(L24=6,6,IF(L24=7,7,IF(L24=8,8,0))))))))</f>
        <v>0</v>
      </c>
      <c r="V24" s="39">
        <f t="shared" si="1"/>
        <v>0</v>
      </c>
      <c r="W24" s="14">
        <f>IF(L24=9,9,IF(L24=10,10,IF(L24=11,11,IF(L24=12,12,IF(L24=13,13,IF(L24=14,14,IF(L24=15,15,IF(L24=16,16,0))))))))</f>
        <v>10</v>
      </c>
      <c r="X24" s="14">
        <f t="shared" si="2"/>
        <v>6</v>
      </c>
      <c r="Y24" s="14">
        <f>IF(L24=17,17,IF(L24=18,18,IF(L24=19,19,IF(L24=20,20,IF(L24=21,21,IF(L24=22,22,IF(L24=23,23,IF(L24=24,24,0))))))))</f>
        <v>0</v>
      </c>
      <c r="Z24" s="14">
        <f t="shared" si="3"/>
        <v>0</v>
      </c>
      <c r="AA24" s="14">
        <f>COUNTIF(D24:I24,"&gt;=200")</f>
        <v>0</v>
      </c>
      <c r="AB24" s="14">
        <f>AA24*2</f>
        <v>0</v>
      </c>
      <c r="AC24" s="14">
        <f>COUNTIF(D24:I24,"&gt;=250")</f>
        <v>0</v>
      </c>
      <c r="AD24" s="14">
        <f>AC24*2</f>
        <v>0</v>
      </c>
      <c r="AE24" s="14">
        <f>COUNTIF(D24:I24,"=300")</f>
        <v>0</v>
      </c>
      <c r="AF24" s="14">
        <f>AE24*6</f>
        <v>0</v>
      </c>
      <c r="AG24" s="14">
        <f t="shared" si="4"/>
        <v>0</v>
      </c>
      <c r="AH24" s="14">
        <f t="shared" si="5"/>
        <v>0</v>
      </c>
      <c r="AI24" s="14">
        <f t="shared" si="6"/>
        <v>0</v>
      </c>
      <c r="AJ24" s="14">
        <f t="shared" si="7"/>
        <v>0</v>
      </c>
      <c r="AK24" s="14"/>
      <c r="AL24" s="14"/>
      <c r="AM24" s="14"/>
      <c r="AN24" s="14"/>
      <c r="AO24" s="14"/>
      <c r="AP24" s="14"/>
      <c r="AQ24" s="14"/>
    </row>
    <row r="25" spans="1:43" ht="12.75">
      <c r="A25" s="62"/>
      <c r="B25" s="25">
        <v>2</v>
      </c>
      <c r="C25" s="16" t="s">
        <v>115</v>
      </c>
      <c r="D25" s="13">
        <v>139</v>
      </c>
      <c r="E25" s="13">
        <v>130</v>
      </c>
      <c r="F25" s="13">
        <v>166</v>
      </c>
      <c r="G25" s="13">
        <v>173</v>
      </c>
      <c r="H25" s="13">
        <v>134</v>
      </c>
      <c r="I25" s="13">
        <v>165</v>
      </c>
      <c r="J25" s="26">
        <f>SUM(D25:I25)</f>
        <v>907</v>
      </c>
      <c r="K25" s="27">
        <f>AVERAGE(D25:I25)</f>
        <v>151.16666666666666</v>
      </c>
      <c r="L25" s="25">
        <f>RANK(J25,$J$4:$J$41,0)</f>
        <v>7</v>
      </c>
      <c r="M25" s="43">
        <v>0</v>
      </c>
      <c r="N25" s="43">
        <v>0</v>
      </c>
      <c r="O25" s="43">
        <v>0</v>
      </c>
      <c r="P25" s="43">
        <v>0</v>
      </c>
      <c r="Q25" s="7">
        <f t="shared" si="0"/>
        <v>12</v>
      </c>
      <c r="R25" s="8">
        <f>RANK(Q25,Q4:Q41,0)</f>
        <v>7</v>
      </c>
      <c r="S25" s="37" t="str">
        <f>RIGHT(C25,3)</f>
        <v>iří</v>
      </c>
      <c r="T25" s="14">
        <f>IF(OR(S25="ová",S25="ská",C25="romana fischer"),4,3)</f>
        <v>3</v>
      </c>
      <c r="U25" s="14">
        <f>IF(L25=1,1,IF(L25=2,2,IF(L25=3,3,IF(L25=4,4,IF(L25=5,5,IF(L25=6,6,IF(L25=7,7,IF(L25=8,8,0))))))))</f>
        <v>7</v>
      </c>
      <c r="V25" s="39">
        <f t="shared" si="1"/>
        <v>9</v>
      </c>
      <c r="W25" s="14">
        <f>IF(L25=9,9,IF(L25=10,10,IF(L25=11,11,IF(L25=12,12,IF(L25=13,13,IF(L25=14,14,IF(L25=15,15,IF(L25=16,16,0))))))))</f>
        <v>0</v>
      </c>
      <c r="X25" s="14">
        <f t="shared" si="2"/>
        <v>0</v>
      </c>
      <c r="Y25" s="14">
        <f>IF(L25=17,17,IF(L25=18,18,IF(L25=19,19,IF(L25=20,20,IF(L25=21,21,IF(L25=22,22,IF(L25=23,23,IF(L25=24,24,0))))))))</f>
        <v>0</v>
      </c>
      <c r="Z25" s="14">
        <f t="shared" si="3"/>
        <v>0</v>
      </c>
      <c r="AA25" s="14">
        <f>COUNTIF(D25:I25,"&gt;=200")</f>
        <v>0</v>
      </c>
      <c r="AB25" s="14">
        <f>AA25*2</f>
        <v>0</v>
      </c>
      <c r="AC25" s="14">
        <f>COUNTIF(D25:I25,"&gt;=250")</f>
        <v>0</v>
      </c>
      <c r="AD25" s="14">
        <f>AC25*2</f>
        <v>0</v>
      </c>
      <c r="AE25" s="14">
        <f>COUNTIF(D25:I25,"=300")</f>
        <v>0</v>
      </c>
      <c r="AF25" s="14">
        <f>AE25*6</f>
        <v>0</v>
      </c>
      <c r="AG25" s="14">
        <f t="shared" si="4"/>
        <v>0</v>
      </c>
      <c r="AH25" s="14">
        <f t="shared" si="5"/>
        <v>0</v>
      </c>
      <c r="AI25" s="14">
        <f t="shared" si="6"/>
        <v>0</v>
      </c>
      <c r="AJ25" s="14">
        <f t="shared" si="7"/>
        <v>0</v>
      </c>
      <c r="AK25" s="14"/>
      <c r="AL25" s="14"/>
      <c r="AM25" s="14"/>
      <c r="AN25" s="14"/>
      <c r="AO25" s="14"/>
      <c r="AP25" s="14"/>
      <c r="AQ25" s="14"/>
    </row>
    <row r="26" spans="1:43" ht="12.75">
      <c r="A26" s="62"/>
      <c r="B26" s="25">
        <v>3</v>
      </c>
      <c r="C26" s="16"/>
      <c r="D26" s="13"/>
      <c r="E26" s="13"/>
      <c r="F26" s="13"/>
      <c r="G26" s="13"/>
      <c r="H26" s="13"/>
      <c r="I26" s="13"/>
      <c r="J26" s="26">
        <f>SUM(D26:I26)</f>
        <v>0</v>
      </c>
      <c r="K26" s="27" t="e">
        <f>AVERAGE(D26:I26)</f>
        <v>#DIV/0!</v>
      </c>
      <c r="L26" s="25">
        <f>RANK(J26,$J$4:$J$41,0)</f>
        <v>12</v>
      </c>
      <c r="M26" s="43">
        <v>0</v>
      </c>
      <c r="N26" s="43">
        <v>0</v>
      </c>
      <c r="O26" s="43">
        <v>0</v>
      </c>
      <c r="P26" s="43">
        <v>0</v>
      </c>
      <c r="Q26" s="7">
        <f t="shared" si="0"/>
        <v>0</v>
      </c>
      <c r="R26" s="8">
        <f>RANK(Q26,Q4:Q41,0)</f>
        <v>12</v>
      </c>
      <c r="S26" s="37">
        <f>RIGHT(C26,3)</f>
      </c>
      <c r="T26" s="14">
        <f>IF(OR(S26="ová",S26="ská",C26="romana fischer"),4,3)</f>
        <v>3</v>
      </c>
      <c r="U26" s="14">
        <f>IF(L26=1,1,IF(L26=2,2,IF(L26=3,3,IF(L26=4,4,IF(L26=5,5,IF(L26=6,6,IF(L26=7,7,IF(L26=8,8,0))))))))</f>
        <v>0</v>
      </c>
      <c r="V26" s="39">
        <f t="shared" si="1"/>
        <v>0</v>
      </c>
      <c r="W26" s="14">
        <f>IF(L26=9,9,IF(L26=10,10,IF(L26=11,11,IF(L26=12,12,IF(L26=13,13,IF(L26=14,14,IF(L26=15,15,IF(L26=16,16,0))))))))</f>
        <v>12</v>
      </c>
      <c r="X26" s="14">
        <f t="shared" si="2"/>
        <v>4</v>
      </c>
      <c r="Y26" s="14">
        <f>IF(L26=17,17,IF(L26=18,18,IF(L26=19,19,IF(L26=20,20,IF(L26=21,21,IF(L26=22,22,IF(L26=23,23,IF(L26=24,24,0))))))))</f>
        <v>0</v>
      </c>
      <c r="Z26" s="14">
        <f t="shared" si="3"/>
        <v>0</v>
      </c>
      <c r="AA26" s="14">
        <f>COUNTIF(D26:I26,"&gt;=200")</f>
        <v>0</v>
      </c>
      <c r="AB26" s="14">
        <f>AA26*2</f>
        <v>0</v>
      </c>
      <c r="AC26" s="14">
        <f>COUNTIF(D26:I26,"&gt;=250")</f>
        <v>0</v>
      </c>
      <c r="AD26" s="14">
        <f>AC26*2</f>
        <v>0</v>
      </c>
      <c r="AE26" s="14">
        <f>COUNTIF(D26:I26,"=300")</f>
        <v>0</v>
      </c>
      <c r="AF26" s="14">
        <f>AE26*6</f>
        <v>0</v>
      </c>
      <c r="AG26" s="14">
        <f t="shared" si="4"/>
        <v>0</v>
      </c>
      <c r="AH26" s="14">
        <f t="shared" si="5"/>
        <v>0</v>
      </c>
      <c r="AI26" s="14">
        <f t="shared" si="6"/>
        <v>0</v>
      </c>
      <c r="AJ26" s="14">
        <f t="shared" si="7"/>
        <v>0</v>
      </c>
      <c r="AK26" s="14"/>
      <c r="AL26" s="14"/>
      <c r="AM26" s="14"/>
      <c r="AN26" s="14"/>
      <c r="AO26" s="14"/>
      <c r="AP26" s="14"/>
      <c r="AQ26" s="14"/>
    </row>
    <row r="27" spans="1:43" ht="13.5" thickBot="1">
      <c r="A27" s="63" t="s">
        <v>83</v>
      </c>
      <c r="B27" s="63"/>
      <c r="C27" s="63"/>
      <c r="D27" s="28">
        <f aca="true" t="shared" si="12" ref="D27:I27">SUM(D24:D26)</f>
        <v>244</v>
      </c>
      <c r="E27" s="28">
        <f t="shared" si="12"/>
        <v>301</v>
      </c>
      <c r="F27" s="28">
        <f t="shared" si="12"/>
        <v>303</v>
      </c>
      <c r="G27" s="28">
        <f t="shared" si="12"/>
        <v>313</v>
      </c>
      <c r="H27" s="28">
        <f t="shared" si="12"/>
        <v>305</v>
      </c>
      <c r="I27" s="28">
        <f t="shared" si="12"/>
        <v>300</v>
      </c>
      <c r="J27" s="29" t="str">
        <f>IF(SUM(J24:J26)&lt;&gt;SUM(D27:I27),"chyba vzorců","vzorce OK")</f>
        <v>vzorce OK</v>
      </c>
      <c r="K27" s="30"/>
      <c r="L27" s="40"/>
      <c r="M27" s="44"/>
      <c r="N27" s="44"/>
      <c r="O27" s="44"/>
      <c r="P27" s="13"/>
      <c r="Q27" s="7"/>
      <c r="R27" s="8"/>
      <c r="S27" s="37"/>
      <c r="T27" s="14"/>
      <c r="U27" s="14"/>
      <c r="V27" s="39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f t="shared" si="4"/>
        <v>0</v>
      </c>
      <c r="AH27" s="14">
        <f t="shared" si="5"/>
        <v>0</v>
      </c>
      <c r="AI27" s="14">
        <f t="shared" si="6"/>
        <v>0</v>
      </c>
      <c r="AJ27" s="14">
        <f t="shared" si="7"/>
        <v>0</v>
      </c>
      <c r="AK27" s="14"/>
      <c r="AL27" s="14"/>
      <c r="AM27" s="14"/>
      <c r="AN27" s="14"/>
      <c r="AO27" s="14"/>
      <c r="AP27" s="14"/>
      <c r="AQ27" s="14"/>
    </row>
    <row r="28" spans="1:43" ht="13.5" thickBot="1">
      <c r="A28" s="19" t="s">
        <v>13</v>
      </c>
      <c r="B28" s="20" t="s">
        <v>14</v>
      </c>
      <c r="C28" s="21" t="s">
        <v>82</v>
      </c>
      <c r="D28" s="21" t="s">
        <v>15</v>
      </c>
      <c r="E28" s="21" t="s">
        <v>16</v>
      </c>
      <c r="F28" s="21" t="s">
        <v>17</v>
      </c>
      <c r="G28" s="21" t="s">
        <v>18</v>
      </c>
      <c r="H28" s="21" t="s">
        <v>19</v>
      </c>
      <c r="I28" s="21" t="s">
        <v>20</v>
      </c>
      <c r="J28" s="22" t="s">
        <v>21</v>
      </c>
      <c r="K28" s="23" t="s">
        <v>22</v>
      </c>
      <c r="L28" s="22" t="s">
        <v>14</v>
      </c>
      <c r="M28" s="44"/>
      <c r="N28" s="44"/>
      <c r="O28" s="44"/>
      <c r="P28" s="13"/>
      <c r="Q28" s="7"/>
      <c r="R28" s="8"/>
      <c r="S28" s="37"/>
      <c r="T28" s="14"/>
      <c r="U28" s="14"/>
      <c r="V28" s="39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>
        <f t="shared" si="4"/>
        <v>0</v>
      </c>
      <c r="AH28" s="14">
        <f t="shared" si="5"/>
        <v>0</v>
      </c>
      <c r="AI28" s="14">
        <f t="shared" si="6"/>
        <v>0</v>
      </c>
      <c r="AJ28" s="14">
        <f t="shared" si="7"/>
        <v>0</v>
      </c>
      <c r="AK28" s="14"/>
      <c r="AL28" s="14"/>
      <c r="AM28" s="14"/>
      <c r="AN28" s="14"/>
      <c r="AO28" s="14"/>
      <c r="AP28" s="14"/>
      <c r="AQ28" s="14"/>
    </row>
    <row r="29" spans="1:43" ht="13.5" thickTop="1">
      <c r="A29" s="64">
        <v>6</v>
      </c>
      <c r="B29" s="33">
        <v>1</v>
      </c>
      <c r="C29" s="12" t="s">
        <v>122</v>
      </c>
      <c r="D29" s="13">
        <v>176</v>
      </c>
      <c r="E29" s="13">
        <v>208</v>
      </c>
      <c r="F29" s="13">
        <v>199</v>
      </c>
      <c r="G29" s="13">
        <v>160</v>
      </c>
      <c r="H29" s="13">
        <v>144</v>
      </c>
      <c r="I29" s="13">
        <v>199</v>
      </c>
      <c r="J29" s="26">
        <f>SUM(D29:I29)</f>
        <v>1086</v>
      </c>
      <c r="K29" s="27">
        <f>AVERAGE(D29:I29)</f>
        <v>181</v>
      </c>
      <c r="L29" s="25">
        <f>RANK(J29,$J$4:$J$41,0)</f>
        <v>1</v>
      </c>
      <c r="M29" s="43">
        <v>0</v>
      </c>
      <c r="N29" s="43">
        <v>0</v>
      </c>
      <c r="O29" s="43">
        <v>0</v>
      </c>
      <c r="P29" s="43">
        <v>0</v>
      </c>
      <c r="Q29" s="7">
        <f t="shared" si="0"/>
        <v>20</v>
      </c>
      <c r="R29" s="8">
        <f>RANK(Q29,Q4:Q41,0)</f>
        <v>1</v>
      </c>
      <c r="S29" s="37" t="str">
        <f>RIGHT(C29,3)</f>
        <v>ena</v>
      </c>
      <c r="T29" s="14">
        <f>IF(OR(S29="ová",S29="ská",C29="romana fischer"),4,3)</f>
        <v>3</v>
      </c>
      <c r="U29" s="14">
        <f>IF(L29=1,1,IF(L29=2,2,IF(L29=3,3,IF(L29=4,4,IF(L29=5,5,IF(L29=6,6,IF(L29=7,7,IF(L29=8,8,0))))))))</f>
        <v>1</v>
      </c>
      <c r="V29" s="39">
        <f t="shared" si="1"/>
        <v>15</v>
      </c>
      <c r="W29" s="14">
        <f>IF(L29=9,9,IF(L29=10,10,IF(L29=11,11,IF(L29=12,12,IF(L29=13,13,IF(L29=14,14,IF(L29=15,15,IF(L29=16,16,0))))))))</f>
        <v>0</v>
      </c>
      <c r="X29" s="14">
        <f t="shared" si="2"/>
        <v>0</v>
      </c>
      <c r="Y29" s="14">
        <f>IF(L29=17,17,IF(L29=18,18,IF(L29=19,19,IF(L29=20,20,IF(L29=21,21,IF(L29=22,22,IF(L29=23,23,IF(L29=24,24,0))))))))</f>
        <v>0</v>
      </c>
      <c r="Z29" s="14">
        <f t="shared" si="3"/>
        <v>0</v>
      </c>
      <c r="AA29" s="14">
        <f>COUNTIF(D29:I29,"&gt;=200")</f>
        <v>1</v>
      </c>
      <c r="AB29" s="14">
        <f>AA29*2</f>
        <v>2</v>
      </c>
      <c r="AC29" s="14">
        <f>COUNTIF(D29:I29,"&gt;=250")</f>
        <v>0</v>
      </c>
      <c r="AD29" s="14">
        <f>AC29*2</f>
        <v>0</v>
      </c>
      <c r="AE29" s="14">
        <f>COUNTIF(D29:I29,"=300")</f>
        <v>0</v>
      </c>
      <c r="AF29" s="14">
        <f>AE29*6</f>
        <v>0</v>
      </c>
      <c r="AG29" s="14">
        <f t="shared" si="4"/>
        <v>0</v>
      </c>
      <c r="AH29" s="14">
        <f t="shared" si="5"/>
        <v>0</v>
      </c>
      <c r="AI29" s="14">
        <f t="shared" si="6"/>
        <v>0</v>
      </c>
      <c r="AJ29" s="14">
        <f t="shared" si="7"/>
        <v>0</v>
      </c>
      <c r="AK29" s="14"/>
      <c r="AL29" s="14"/>
      <c r="AM29" s="14"/>
      <c r="AN29" s="14"/>
      <c r="AO29" s="14"/>
      <c r="AP29" s="14"/>
      <c r="AQ29" s="14"/>
    </row>
    <row r="30" spans="1:43" ht="12.75">
      <c r="A30" s="64"/>
      <c r="B30" s="25">
        <v>2</v>
      </c>
      <c r="C30" s="16" t="s">
        <v>125</v>
      </c>
      <c r="D30" s="13"/>
      <c r="E30" s="13"/>
      <c r="F30" s="13"/>
      <c r="G30" s="13"/>
      <c r="H30" s="13"/>
      <c r="I30" s="13"/>
      <c r="J30" s="26">
        <f>SUM(D30:I30)</f>
        <v>0</v>
      </c>
      <c r="K30" s="27" t="e">
        <f>AVERAGE(D30:I30)</f>
        <v>#DIV/0!</v>
      </c>
      <c r="L30" s="25">
        <f>RANK(J30,$J$4:$J$41,0)</f>
        <v>12</v>
      </c>
      <c r="M30" s="43">
        <v>0</v>
      </c>
      <c r="N30" s="43">
        <v>0</v>
      </c>
      <c r="O30" s="43">
        <v>0</v>
      </c>
      <c r="P30" s="43">
        <v>0</v>
      </c>
      <c r="Q30" s="7">
        <f t="shared" si="0"/>
        <v>0</v>
      </c>
      <c r="R30" s="8">
        <f>RANK(Q30,Q4:Q41,0)</f>
        <v>12</v>
      </c>
      <c r="S30" s="37" t="str">
        <f>RIGHT(C30,3)</f>
        <v>rel</v>
      </c>
      <c r="T30" s="14">
        <f>IF(OR(S30="ová",S30="ská",C30="romana fischer"),4,3)</f>
        <v>3</v>
      </c>
      <c r="U30" s="14">
        <f>IF(L30=1,1,IF(L30=2,2,IF(L30=3,3,IF(L30=4,4,IF(L30=5,5,IF(L30=6,6,IF(L30=7,7,IF(L30=8,8,0))))))))</f>
        <v>0</v>
      </c>
      <c r="V30" s="39">
        <f t="shared" si="1"/>
        <v>0</v>
      </c>
      <c r="W30" s="14">
        <f>IF(L30=9,9,IF(L30=10,10,IF(L30=11,11,IF(L30=12,12,IF(L30=13,13,IF(L30=14,14,IF(L30=15,15,IF(L30=16,16,0))))))))</f>
        <v>12</v>
      </c>
      <c r="X30" s="14">
        <f t="shared" si="2"/>
        <v>4</v>
      </c>
      <c r="Y30" s="14">
        <f>IF(L30=17,17,IF(L30=18,18,IF(L30=19,19,IF(L30=20,20,IF(L30=21,21,IF(L30=22,22,IF(L30=23,23,IF(L30=24,24,0))))))))</f>
        <v>0</v>
      </c>
      <c r="Z30" s="14">
        <f t="shared" si="3"/>
        <v>0</v>
      </c>
      <c r="AA30" s="14">
        <f>COUNTIF(D30:I30,"&gt;=200")</f>
        <v>0</v>
      </c>
      <c r="AB30" s="14">
        <f>AA30*2</f>
        <v>0</v>
      </c>
      <c r="AC30" s="14">
        <f>COUNTIF(D30:I30,"&gt;=250")</f>
        <v>0</v>
      </c>
      <c r="AD30" s="14">
        <f>AC30*2</f>
        <v>0</v>
      </c>
      <c r="AE30" s="14">
        <f>COUNTIF(D30:I30,"=300")</f>
        <v>0</v>
      </c>
      <c r="AF30" s="14">
        <f>AE30*6</f>
        <v>0</v>
      </c>
      <c r="AG30" s="14">
        <f t="shared" si="4"/>
        <v>0</v>
      </c>
      <c r="AH30" s="14">
        <f t="shared" si="5"/>
        <v>0</v>
      </c>
      <c r="AI30" s="14">
        <f t="shared" si="6"/>
        <v>0</v>
      </c>
      <c r="AJ30" s="14">
        <f t="shared" si="7"/>
        <v>0</v>
      </c>
      <c r="AK30" s="14"/>
      <c r="AL30" s="14"/>
      <c r="AM30" s="14"/>
      <c r="AN30" s="14"/>
      <c r="AO30" s="14"/>
      <c r="AP30" s="14"/>
      <c r="AQ30" s="14"/>
    </row>
    <row r="31" spans="1:43" ht="12.75">
      <c r="A31" s="64"/>
      <c r="B31" s="25">
        <v>3</v>
      </c>
      <c r="C31" s="16"/>
      <c r="D31" s="13"/>
      <c r="E31" s="13"/>
      <c r="F31" s="13"/>
      <c r="G31" s="13"/>
      <c r="H31" s="13"/>
      <c r="I31" s="13"/>
      <c r="J31" s="26">
        <f>SUM(D31:I31)</f>
        <v>0</v>
      </c>
      <c r="K31" s="27" t="e">
        <f>AVERAGE(D31:I31)</f>
        <v>#DIV/0!</v>
      </c>
      <c r="L31" s="25">
        <f>RANK(J31,$J$4:$J$41,0)</f>
        <v>12</v>
      </c>
      <c r="M31" s="43">
        <v>0</v>
      </c>
      <c r="N31" s="43">
        <v>0</v>
      </c>
      <c r="O31" s="43">
        <v>0</v>
      </c>
      <c r="P31" s="43">
        <v>0</v>
      </c>
      <c r="Q31" s="7">
        <f t="shared" si="0"/>
        <v>0</v>
      </c>
      <c r="R31" s="8">
        <f>RANK(Q31,Q4:Q41,0)</f>
        <v>12</v>
      </c>
      <c r="S31" s="37">
        <f>RIGHT(C31,3)</f>
      </c>
      <c r="T31" s="14">
        <f>IF(OR(S31="ová",S31="ská",C31="romana fischer"),4,3)</f>
        <v>3</v>
      </c>
      <c r="U31" s="14">
        <f>IF(L31=1,1,IF(L31=2,2,IF(L31=3,3,IF(L31=4,4,IF(L31=5,5,IF(L31=6,6,IF(L31=7,7,IF(L31=8,8,0))))))))</f>
        <v>0</v>
      </c>
      <c r="V31" s="39">
        <f t="shared" si="1"/>
        <v>0</v>
      </c>
      <c r="W31" s="14">
        <f>IF(L31=9,9,IF(L31=10,10,IF(L31=11,11,IF(L31=12,12,IF(L31=13,13,IF(L31=14,14,IF(L31=15,15,IF(L31=16,16,0))))))))</f>
        <v>12</v>
      </c>
      <c r="X31" s="14">
        <f t="shared" si="2"/>
        <v>4</v>
      </c>
      <c r="Y31" s="14">
        <f>IF(L31=17,17,IF(L31=18,18,IF(L31=19,19,IF(L31=20,20,IF(L31=21,21,IF(L31=22,22,IF(L31=23,23,IF(L31=24,24,0))))))))</f>
        <v>0</v>
      </c>
      <c r="Z31" s="14">
        <f t="shared" si="3"/>
        <v>0</v>
      </c>
      <c r="AA31" s="14">
        <f>COUNTIF(D31:I31,"&gt;=200")</f>
        <v>0</v>
      </c>
      <c r="AB31" s="14">
        <f>AA31*2</f>
        <v>0</v>
      </c>
      <c r="AC31" s="14">
        <f>COUNTIF(D31:I31,"&gt;=250")</f>
        <v>0</v>
      </c>
      <c r="AD31" s="14">
        <f>AC31*2</f>
        <v>0</v>
      </c>
      <c r="AE31" s="14">
        <f>COUNTIF(D31:I31,"=300")</f>
        <v>0</v>
      </c>
      <c r="AF31" s="14">
        <f>AE31*6</f>
        <v>0</v>
      </c>
      <c r="AG31" s="14">
        <f t="shared" si="4"/>
        <v>0</v>
      </c>
      <c r="AH31" s="14">
        <f t="shared" si="5"/>
        <v>0</v>
      </c>
      <c r="AI31" s="14">
        <f t="shared" si="6"/>
        <v>0</v>
      </c>
      <c r="AJ31" s="14">
        <f t="shared" si="7"/>
        <v>0</v>
      </c>
      <c r="AK31" s="14"/>
      <c r="AL31" s="14"/>
      <c r="AM31" s="14"/>
      <c r="AN31" s="14"/>
      <c r="AO31" s="14"/>
      <c r="AP31" s="14"/>
      <c r="AQ31" s="14"/>
    </row>
    <row r="32" spans="1:43" ht="13.5" thickBot="1">
      <c r="A32" s="63" t="s">
        <v>83</v>
      </c>
      <c r="B32" s="63"/>
      <c r="C32" s="63"/>
      <c r="D32" s="28">
        <f aca="true" t="shared" si="13" ref="D32:I32">SUM(D29:D31)</f>
        <v>176</v>
      </c>
      <c r="E32" s="28">
        <f t="shared" si="13"/>
        <v>208</v>
      </c>
      <c r="F32" s="28">
        <f t="shared" si="13"/>
        <v>199</v>
      </c>
      <c r="G32" s="28">
        <f t="shared" si="13"/>
        <v>160</v>
      </c>
      <c r="H32" s="28">
        <f t="shared" si="13"/>
        <v>144</v>
      </c>
      <c r="I32" s="28">
        <f t="shared" si="13"/>
        <v>199</v>
      </c>
      <c r="J32" s="29" t="str">
        <f>IF(SUM(J29:J31)&lt;&gt;SUM(D32:I32),"chyba vzorců","vzorce OK")</f>
        <v>vzorce OK</v>
      </c>
      <c r="K32" s="30"/>
      <c r="L32" s="40"/>
      <c r="M32" s="44"/>
      <c r="N32" s="44"/>
      <c r="O32" s="44"/>
      <c r="P32" s="13"/>
      <c r="Q32" s="7"/>
      <c r="R32" s="8"/>
      <c r="S32" s="37"/>
      <c r="T32" s="14"/>
      <c r="U32" s="14"/>
      <c r="V32" s="39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>
        <f t="shared" si="4"/>
        <v>0</v>
      </c>
      <c r="AH32" s="14">
        <f t="shared" si="5"/>
        <v>0</v>
      </c>
      <c r="AI32" s="14">
        <f t="shared" si="6"/>
        <v>0</v>
      </c>
      <c r="AJ32" s="14">
        <f t="shared" si="7"/>
        <v>0</v>
      </c>
      <c r="AK32" s="14"/>
      <c r="AL32" s="14"/>
      <c r="AM32" s="14"/>
      <c r="AN32" s="14"/>
      <c r="AO32" s="14"/>
      <c r="AP32" s="14"/>
      <c r="AQ32" s="14"/>
    </row>
    <row r="33" spans="1:43" ht="13.5" thickBot="1">
      <c r="A33" s="19" t="s">
        <v>13</v>
      </c>
      <c r="B33" s="20" t="s">
        <v>14</v>
      </c>
      <c r="C33" s="21" t="s">
        <v>82</v>
      </c>
      <c r="D33" s="21" t="s">
        <v>15</v>
      </c>
      <c r="E33" s="21" t="s">
        <v>16</v>
      </c>
      <c r="F33" s="21" t="s">
        <v>17</v>
      </c>
      <c r="G33" s="21" t="s">
        <v>18</v>
      </c>
      <c r="H33" s="21" t="s">
        <v>19</v>
      </c>
      <c r="I33" s="21" t="s">
        <v>20</v>
      </c>
      <c r="J33" s="22" t="s">
        <v>21</v>
      </c>
      <c r="K33" s="23" t="s">
        <v>22</v>
      </c>
      <c r="L33" s="22" t="s">
        <v>14</v>
      </c>
      <c r="M33" s="44"/>
      <c r="N33" s="44"/>
      <c r="O33" s="44"/>
      <c r="P33" s="13"/>
      <c r="Q33" s="7"/>
      <c r="R33" s="8"/>
      <c r="S33" s="37"/>
      <c r="T33" s="14"/>
      <c r="U33" s="14"/>
      <c r="V33" s="39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>
        <f t="shared" si="4"/>
        <v>0</v>
      </c>
      <c r="AH33" s="14">
        <f t="shared" si="5"/>
        <v>0</v>
      </c>
      <c r="AI33" s="14">
        <f t="shared" si="6"/>
        <v>0</v>
      </c>
      <c r="AJ33" s="14">
        <f t="shared" si="7"/>
        <v>0</v>
      </c>
      <c r="AK33" s="14"/>
      <c r="AL33" s="14"/>
      <c r="AM33" s="14"/>
      <c r="AN33" s="14"/>
      <c r="AO33" s="14"/>
      <c r="AP33" s="14"/>
      <c r="AQ33" s="14"/>
    </row>
    <row r="34" spans="1:43" ht="13.5" thickTop="1">
      <c r="A34" s="62">
        <v>7</v>
      </c>
      <c r="B34" s="33">
        <v>1</v>
      </c>
      <c r="C34" s="12"/>
      <c r="D34" s="13"/>
      <c r="E34" s="13"/>
      <c r="F34" s="13"/>
      <c r="G34" s="13"/>
      <c r="H34" s="13"/>
      <c r="I34" s="13"/>
      <c r="J34" s="26">
        <f>SUM(D34:I34)</f>
        <v>0</v>
      </c>
      <c r="K34" s="27" t="e">
        <f>AVERAGE(D34:I34)</f>
        <v>#DIV/0!</v>
      </c>
      <c r="L34" s="25">
        <f>RANK(J34,$J$4:$J$41,0)</f>
        <v>12</v>
      </c>
      <c r="M34" s="43">
        <v>0</v>
      </c>
      <c r="N34" s="43">
        <v>0</v>
      </c>
      <c r="O34" s="43">
        <v>0</v>
      </c>
      <c r="P34" s="43">
        <v>0</v>
      </c>
      <c r="Q34" s="7">
        <f t="shared" si="0"/>
        <v>0</v>
      </c>
      <c r="R34" s="8">
        <f>RANK(Q34,Q4:Q41,0)</f>
        <v>12</v>
      </c>
      <c r="S34" s="37">
        <f>RIGHT(C34,3)</f>
      </c>
      <c r="T34" s="14">
        <f>IF(OR(S34="ová",S34="ská",C34="romana fischer"),4,3)</f>
        <v>3</v>
      </c>
      <c r="U34" s="14">
        <f>IF(L34=1,1,IF(L34=2,2,IF(L34=3,3,IF(L34=4,4,IF(L34=5,5,IF(L34=6,6,IF(L34=7,7,IF(L34=8,8,0))))))))</f>
        <v>0</v>
      </c>
      <c r="V34" s="39">
        <f t="shared" si="1"/>
        <v>0</v>
      </c>
      <c r="W34" s="14">
        <f>IF(L34=9,9,IF(L34=10,10,IF(L34=11,11,IF(L34=12,12,IF(L34=13,13,IF(L34=14,14,IF(L34=15,15,IF(L34=16,16,0))))))))</f>
        <v>12</v>
      </c>
      <c r="X34" s="14">
        <f t="shared" si="2"/>
        <v>4</v>
      </c>
      <c r="Y34" s="14">
        <f>IF(L34=17,17,IF(L34=18,18,IF(L34=19,19,IF(L34=20,20,IF(L34=21,21,IF(L34=22,22,IF(L34=23,23,IF(L34=24,24,0))))))))</f>
        <v>0</v>
      </c>
      <c r="Z34" s="14">
        <f t="shared" si="3"/>
        <v>0</v>
      </c>
      <c r="AA34" s="14">
        <f>COUNTIF(D34:I34,"&gt;=200")</f>
        <v>0</v>
      </c>
      <c r="AB34" s="14">
        <f>AA34*2</f>
        <v>0</v>
      </c>
      <c r="AC34" s="14">
        <f>COUNTIF(D34:I34,"&gt;=250")</f>
        <v>0</v>
      </c>
      <c r="AD34" s="14">
        <f>AC34*2</f>
        <v>0</v>
      </c>
      <c r="AE34" s="14">
        <f>COUNTIF(D34:I34,"=300")</f>
        <v>0</v>
      </c>
      <c r="AF34" s="14">
        <f>AE34*6</f>
        <v>0</v>
      </c>
      <c r="AG34" s="14">
        <f t="shared" si="4"/>
        <v>0</v>
      </c>
      <c r="AH34" s="14">
        <f t="shared" si="5"/>
        <v>0</v>
      </c>
      <c r="AI34" s="14">
        <f t="shared" si="6"/>
        <v>0</v>
      </c>
      <c r="AJ34" s="14">
        <f t="shared" si="7"/>
        <v>0</v>
      </c>
      <c r="AK34" s="14"/>
      <c r="AL34" s="14"/>
      <c r="AM34" s="14"/>
      <c r="AN34" s="14"/>
      <c r="AO34" s="14"/>
      <c r="AP34" s="14"/>
      <c r="AQ34" s="14"/>
    </row>
    <row r="35" spans="1:43" ht="12.75">
      <c r="A35" s="62"/>
      <c r="B35" s="25">
        <v>2</v>
      </c>
      <c r="C35" s="16"/>
      <c r="D35" s="13"/>
      <c r="E35" s="13"/>
      <c r="F35" s="13"/>
      <c r="G35" s="13"/>
      <c r="H35" s="13"/>
      <c r="I35" s="13"/>
      <c r="J35" s="26">
        <f>SUM(D35:I35)</f>
        <v>0</v>
      </c>
      <c r="K35" s="27" t="e">
        <f>AVERAGE(D35:I35)</f>
        <v>#DIV/0!</v>
      </c>
      <c r="L35" s="25">
        <f>RANK(J35,$J$4:$J$41,0)</f>
        <v>12</v>
      </c>
      <c r="M35" s="43">
        <v>0</v>
      </c>
      <c r="N35" s="43">
        <v>0</v>
      </c>
      <c r="O35" s="43">
        <v>0</v>
      </c>
      <c r="P35" s="43">
        <v>0</v>
      </c>
      <c r="Q35" s="7">
        <f t="shared" si="0"/>
        <v>0</v>
      </c>
      <c r="R35" s="8">
        <f>RANK(Q35,Q4:Q41,0)</f>
        <v>12</v>
      </c>
      <c r="S35" s="37">
        <f>RIGHT(C35,3)</f>
      </c>
      <c r="T35" s="14">
        <f>IF(OR(S35="ová",S35="ská",C35="romana fischer"),4,3)</f>
        <v>3</v>
      </c>
      <c r="U35" s="14">
        <f>IF(L35=1,1,IF(L35=2,2,IF(L35=3,3,IF(L35=4,4,IF(L35=5,5,IF(L35=6,6,IF(L35=7,7,IF(L35=8,8,0))))))))</f>
        <v>0</v>
      </c>
      <c r="V35" s="39">
        <f t="shared" si="1"/>
        <v>0</v>
      </c>
      <c r="W35" s="14">
        <f>IF(L35=9,9,IF(L35=10,10,IF(L35=11,11,IF(L35=12,12,IF(L35=13,13,IF(L35=14,14,IF(L35=15,15,IF(L35=16,16,0))))))))</f>
        <v>12</v>
      </c>
      <c r="X35" s="14">
        <f t="shared" si="2"/>
        <v>4</v>
      </c>
      <c r="Y35" s="14">
        <f>IF(L35=17,17,IF(L35=18,18,IF(L35=19,19,IF(L35=20,20,IF(L35=21,21,IF(L35=22,22,IF(L35=23,23,IF(L35=24,24,0))))))))</f>
        <v>0</v>
      </c>
      <c r="Z35" s="14">
        <f t="shared" si="3"/>
        <v>0</v>
      </c>
      <c r="AA35" s="14">
        <f>COUNTIF(D35:I35,"&gt;=200")</f>
        <v>0</v>
      </c>
      <c r="AB35" s="14">
        <f>AA35*2</f>
        <v>0</v>
      </c>
      <c r="AC35" s="14">
        <f>COUNTIF(D35:I35,"&gt;=250")</f>
        <v>0</v>
      </c>
      <c r="AD35" s="14">
        <f>AC35*2</f>
        <v>0</v>
      </c>
      <c r="AE35" s="14">
        <f>COUNTIF(D35:I35,"=300")</f>
        <v>0</v>
      </c>
      <c r="AF35" s="14">
        <f>AE35*6</f>
        <v>0</v>
      </c>
      <c r="AG35" s="14">
        <f t="shared" si="4"/>
        <v>0</v>
      </c>
      <c r="AH35" s="14">
        <f t="shared" si="5"/>
        <v>0</v>
      </c>
      <c r="AI35" s="14">
        <f t="shared" si="6"/>
        <v>0</v>
      </c>
      <c r="AJ35" s="14">
        <f t="shared" si="7"/>
        <v>0</v>
      </c>
      <c r="AK35" s="14"/>
      <c r="AL35" s="14"/>
      <c r="AM35" s="14"/>
      <c r="AN35" s="14"/>
      <c r="AO35" s="14"/>
      <c r="AP35" s="14"/>
      <c r="AQ35" s="14"/>
    </row>
    <row r="36" spans="1:43" ht="12.75">
      <c r="A36" s="62"/>
      <c r="B36" s="25">
        <v>3</v>
      </c>
      <c r="C36" s="16"/>
      <c r="D36" s="13"/>
      <c r="E36" s="13"/>
      <c r="F36" s="13"/>
      <c r="G36" s="13"/>
      <c r="H36" s="13"/>
      <c r="I36" s="13"/>
      <c r="J36" s="26">
        <f>SUM(D36:I36)</f>
        <v>0</v>
      </c>
      <c r="K36" s="27" t="e">
        <f>AVERAGE(D36:I36)</f>
        <v>#DIV/0!</v>
      </c>
      <c r="L36" s="25">
        <f>RANK(J36,$J$4:$J$41,0)</f>
        <v>12</v>
      </c>
      <c r="M36" s="43">
        <v>0</v>
      </c>
      <c r="N36" s="43">
        <v>0</v>
      </c>
      <c r="O36" s="43">
        <v>0</v>
      </c>
      <c r="P36" s="43">
        <v>0</v>
      </c>
      <c r="Q36" s="7">
        <f t="shared" si="0"/>
        <v>0</v>
      </c>
      <c r="R36" s="8">
        <f>RANK(Q36,Q4:Q41,0)</f>
        <v>12</v>
      </c>
      <c r="S36" s="37">
        <f>RIGHT(C36,3)</f>
      </c>
      <c r="T36" s="14">
        <f>IF(OR(S36="ová",S36="ská",C36="romana fischer"),4,3)</f>
        <v>3</v>
      </c>
      <c r="U36" s="14">
        <f>IF(L36=1,1,IF(L36=2,2,IF(L36=3,3,IF(L36=4,4,IF(L36=5,5,IF(L36=6,6,IF(L36=7,7,IF(L36=8,8,0))))))))</f>
        <v>0</v>
      </c>
      <c r="V36" s="39">
        <f t="shared" si="1"/>
        <v>0</v>
      </c>
      <c r="W36" s="14">
        <f>IF(L36=9,9,IF(L36=10,10,IF(L36=11,11,IF(L36=12,12,IF(L36=13,13,IF(L36=14,14,IF(L36=15,15,IF(L36=16,16,0))))))))</f>
        <v>12</v>
      </c>
      <c r="X36" s="14">
        <f t="shared" si="2"/>
        <v>4</v>
      </c>
      <c r="Y36" s="14">
        <f>IF(L36=17,17,IF(L36=18,18,IF(L36=19,19,IF(L36=20,20,IF(L36=21,21,IF(L36=22,22,IF(L36=23,23,IF(L36=24,24,0))))))))</f>
        <v>0</v>
      </c>
      <c r="Z36" s="14">
        <f t="shared" si="3"/>
        <v>0</v>
      </c>
      <c r="AA36" s="14">
        <f>COUNTIF(D36:I36,"&gt;=200")</f>
        <v>0</v>
      </c>
      <c r="AB36" s="14">
        <f>AA36*2</f>
        <v>0</v>
      </c>
      <c r="AC36" s="14">
        <f>COUNTIF(D36:I36,"&gt;=250")</f>
        <v>0</v>
      </c>
      <c r="AD36" s="14">
        <f>AC36*2</f>
        <v>0</v>
      </c>
      <c r="AE36" s="14">
        <f>COUNTIF(D36:I36,"=300")</f>
        <v>0</v>
      </c>
      <c r="AF36" s="14">
        <f>AE36*6</f>
        <v>0</v>
      </c>
      <c r="AG36" s="14">
        <f t="shared" si="4"/>
        <v>0</v>
      </c>
      <c r="AH36" s="14">
        <f t="shared" si="5"/>
        <v>0</v>
      </c>
      <c r="AI36" s="14">
        <f t="shared" si="6"/>
        <v>0</v>
      </c>
      <c r="AJ36" s="14">
        <f t="shared" si="7"/>
        <v>0</v>
      </c>
      <c r="AK36" s="14"/>
      <c r="AL36" s="14"/>
      <c r="AM36" s="14"/>
      <c r="AN36" s="14"/>
      <c r="AO36" s="14"/>
      <c r="AP36" s="14"/>
      <c r="AQ36" s="14"/>
    </row>
    <row r="37" spans="1:43" ht="13.5" thickBot="1">
      <c r="A37" s="63" t="s">
        <v>83</v>
      </c>
      <c r="B37" s="63"/>
      <c r="C37" s="63"/>
      <c r="D37" s="28">
        <f aca="true" t="shared" si="14" ref="D37:I37">SUM(D34:D36)</f>
        <v>0</v>
      </c>
      <c r="E37" s="28">
        <f t="shared" si="14"/>
        <v>0</v>
      </c>
      <c r="F37" s="28">
        <f t="shared" si="14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9" t="str">
        <f>IF(SUM(J34:J36)&lt;&gt;SUM(D37:I37),"chyba vzorců","vzorce OK")</f>
        <v>vzorce OK</v>
      </c>
      <c r="K37" s="30"/>
      <c r="L37" s="40"/>
      <c r="M37" s="44"/>
      <c r="N37" s="44"/>
      <c r="O37" s="44"/>
      <c r="P37" s="13"/>
      <c r="Q37" s="7"/>
      <c r="R37" s="8"/>
      <c r="S37" s="37"/>
      <c r="T37" s="14"/>
      <c r="U37" s="14"/>
      <c r="V37" s="39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>
        <f t="shared" si="4"/>
        <v>0</v>
      </c>
      <c r="AH37" s="14">
        <f t="shared" si="5"/>
        <v>0</v>
      </c>
      <c r="AI37" s="14">
        <f t="shared" si="6"/>
        <v>0</v>
      </c>
      <c r="AJ37" s="14">
        <f t="shared" si="7"/>
        <v>0</v>
      </c>
      <c r="AK37" s="14"/>
      <c r="AL37" s="14"/>
      <c r="AM37" s="14"/>
      <c r="AN37" s="14"/>
      <c r="AO37" s="14"/>
      <c r="AP37" s="14"/>
      <c r="AQ37" s="14"/>
    </row>
    <row r="38" spans="1:43" ht="13.5" thickBot="1">
      <c r="A38" s="19" t="s">
        <v>13</v>
      </c>
      <c r="B38" s="20" t="s">
        <v>14</v>
      </c>
      <c r="C38" s="21" t="s">
        <v>82</v>
      </c>
      <c r="D38" s="21" t="s">
        <v>15</v>
      </c>
      <c r="E38" s="21" t="s">
        <v>16</v>
      </c>
      <c r="F38" s="21" t="s">
        <v>17</v>
      </c>
      <c r="G38" s="21" t="s">
        <v>18</v>
      </c>
      <c r="H38" s="21" t="s">
        <v>19</v>
      </c>
      <c r="I38" s="21" t="s">
        <v>20</v>
      </c>
      <c r="J38" s="22" t="s">
        <v>21</v>
      </c>
      <c r="K38" s="23" t="s">
        <v>22</v>
      </c>
      <c r="L38" s="22" t="s">
        <v>14</v>
      </c>
      <c r="M38" s="44"/>
      <c r="N38" s="44"/>
      <c r="O38" s="44"/>
      <c r="P38" s="13"/>
      <c r="Q38" s="7"/>
      <c r="R38" s="8"/>
      <c r="S38" s="37"/>
      <c r="T38" s="14"/>
      <c r="U38" s="14"/>
      <c r="V38" s="39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>
        <f t="shared" si="4"/>
        <v>0</v>
      </c>
      <c r="AH38" s="14">
        <f t="shared" si="5"/>
        <v>0</v>
      </c>
      <c r="AI38" s="14">
        <f t="shared" si="6"/>
        <v>0</v>
      </c>
      <c r="AJ38" s="14">
        <f t="shared" si="7"/>
        <v>0</v>
      </c>
      <c r="AK38" s="14"/>
      <c r="AL38" s="14"/>
      <c r="AM38" s="14"/>
      <c r="AN38" s="14"/>
      <c r="AO38" s="14"/>
      <c r="AP38" s="14"/>
      <c r="AQ38" s="14"/>
    </row>
    <row r="39" spans="1:43" ht="13.5" thickTop="1">
      <c r="A39" s="64">
        <v>8</v>
      </c>
      <c r="B39" s="33">
        <v>1</v>
      </c>
      <c r="C39" s="12"/>
      <c r="D39" s="13"/>
      <c r="E39" s="13"/>
      <c r="F39" s="13"/>
      <c r="G39" s="13"/>
      <c r="H39" s="13"/>
      <c r="I39" s="13"/>
      <c r="J39" s="26">
        <f>SUM(D39:I39)</f>
        <v>0</v>
      </c>
      <c r="K39" s="27" t="e">
        <f>AVERAGE(D39:I39)</f>
        <v>#DIV/0!</v>
      </c>
      <c r="L39" s="25">
        <f>RANK(J39,$J$4:$J$41,0)</f>
        <v>12</v>
      </c>
      <c r="M39" s="43">
        <v>0</v>
      </c>
      <c r="N39" s="43">
        <v>0</v>
      </c>
      <c r="O39" s="43">
        <v>0</v>
      </c>
      <c r="P39" s="43">
        <v>0</v>
      </c>
      <c r="Q39" s="7">
        <f t="shared" si="0"/>
        <v>0</v>
      </c>
      <c r="R39" s="8">
        <f>RANK(Q39,Q4:Q41,0)</f>
        <v>12</v>
      </c>
      <c r="S39" s="37">
        <f>RIGHT(C39,3)</f>
      </c>
      <c r="T39" s="14">
        <f>IF(OR(S39="ová",S39="ská",C39="romana fischer"),4,3)</f>
        <v>3</v>
      </c>
      <c r="U39" s="14">
        <f>IF(L39=1,1,IF(L39=2,2,IF(L39=3,3,IF(L39=4,4,IF(L39=5,5,IF(L39=6,6,IF(L39=7,7,IF(L39=8,8,0))))))))</f>
        <v>0</v>
      </c>
      <c r="V39" s="39">
        <f t="shared" si="1"/>
        <v>0</v>
      </c>
      <c r="W39" s="14">
        <f>IF(L39=9,9,IF(L39=10,10,IF(L39=11,11,IF(L39=12,12,IF(L39=13,13,IF(L39=14,14,IF(L39=15,15,IF(L39=16,16,0))))))))</f>
        <v>12</v>
      </c>
      <c r="X39" s="14">
        <f t="shared" si="2"/>
        <v>4</v>
      </c>
      <c r="Y39" s="14">
        <f>IF(L39=17,17,IF(L39=18,18,IF(L39=19,19,IF(L39=20,20,IF(L39=21,21,IF(L39=22,22,IF(L39=23,23,IF(L39=24,24,0))))))))</f>
        <v>0</v>
      </c>
      <c r="Z39" s="14">
        <f t="shared" si="3"/>
        <v>0</v>
      </c>
      <c r="AA39" s="14">
        <f>COUNTIF(D39:I39,"&gt;=200")</f>
        <v>0</v>
      </c>
      <c r="AB39" s="14">
        <f>AA39*2</f>
        <v>0</v>
      </c>
      <c r="AC39" s="14">
        <f>COUNTIF(D39:I39,"&gt;=250")</f>
        <v>0</v>
      </c>
      <c r="AD39" s="14">
        <f>AC39*2</f>
        <v>0</v>
      </c>
      <c r="AE39" s="14">
        <f>COUNTIF(D39:I39,"=300")</f>
        <v>0</v>
      </c>
      <c r="AF39" s="14">
        <f>AE39*6</f>
        <v>0</v>
      </c>
      <c r="AG39" s="14">
        <f t="shared" si="4"/>
        <v>0</v>
      </c>
      <c r="AH39" s="14">
        <f t="shared" si="5"/>
        <v>0</v>
      </c>
      <c r="AI39" s="14">
        <f t="shared" si="6"/>
        <v>0</v>
      </c>
      <c r="AJ39" s="14">
        <f t="shared" si="7"/>
        <v>0</v>
      </c>
      <c r="AK39" s="14"/>
      <c r="AL39" s="14"/>
      <c r="AM39" s="14"/>
      <c r="AN39" s="14"/>
      <c r="AO39" s="14"/>
      <c r="AP39" s="14"/>
      <c r="AQ39" s="14"/>
    </row>
    <row r="40" spans="1:43" ht="12.75">
      <c r="A40" s="64"/>
      <c r="B40" s="25">
        <v>2</v>
      </c>
      <c r="C40" s="16"/>
      <c r="D40" s="13"/>
      <c r="E40" s="13"/>
      <c r="F40" s="13"/>
      <c r="G40" s="13"/>
      <c r="H40" s="13"/>
      <c r="I40" s="13"/>
      <c r="J40" s="26">
        <f>SUM(D40:I40)</f>
        <v>0</v>
      </c>
      <c r="K40" s="27" t="e">
        <f>AVERAGE(D40:I40)</f>
        <v>#DIV/0!</v>
      </c>
      <c r="L40" s="25">
        <f>RANK(J40,$J$4:$J$41,0)</f>
        <v>12</v>
      </c>
      <c r="M40" s="43">
        <v>0</v>
      </c>
      <c r="N40" s="43">
        <v>0</v>
      </c>
      <c r="O40" s="43">
        <v>0</v>
      </c>
      <c r="P40" s="43">
        <v>0</v>
      </c>
      <c r="Q40" s="7">
        <f t="shared" si="0"/>
        <v>0</v>
      </c>
      <c r="R40" s="8">
        <f>RANK(Q40,Q4:Q41,0)</f>
        <v>12</v>
      </c>
      <c r="S40" s="37">
        <f>RIGHT(C40,3)</f>
      </c>
      <c r="T40" s="14">
        <f>IF(OR(S40="ová",S40="ská",C40="romana fischer"),4,3)</f>
        <v>3</v>
      </c>
      <c r="U40" s="14">
        <f>IF(L40=1,1,IF(L40=2,2,IF(L40=3,3,IF(L40=4,4,IF(L40=5,5,IF(L40=6,6,IF(L40=7,7,IF(L40=8,8,0))))))))</f>
        <v>0</v>
      </c>
      <c r="V40" s="39">
        <f t="shared" si="1"/>
        <v>0</v>
      </c>
      <c r="W40" s="14">
        <f>IF(L40=9,9,IF(L40=10,10,IF(L40=11,11,IF(L40=12,12,IF(L40=13,13,IF(L40=14,14,IF(L40=15,15,IF(L40=16,16,0))))))))</f>
        <v>12</v>
      </c>
      <c r="X40" s="14">
        <f t="shared" si="2"/>
        <v>4</v>
      </c>
      <c r="Y40" s="14">
        <f>IF(L40=17,17,IF(L40=18,18,IF(L40=19,19,IF(L40=20,20,IF(L40=21,21,IF(L40=22,22,IF(L40=23,23,IF(L40=24,24,0))))))))</f>
        <v>0</v>
      </c>
      <c r="Z40" s="14">
        <f t="shared" si="3"/>
        <v>0</v>
      </c>
      <c r="AA40" s="14">
        <f>COUNTIF(D40:I40,"&gt;=200")</f>
        <v>0</v>
      </c>
      <c r="AB40" s="14">
        <f>AA40*2</f>
        <v>0</v>
      </c>
      <c r="AC40" s="14">
        <f>COUNTIF(D40:I40,"&gt;=250")</f>
        <v>0</v>
      </c>
      <c r="AD40" s="14">
        <f>AC40*2</f>
        <v>0</v>
      </c>
      <c r="AE40" s="14">
        <f>COUNTIF(D40:I40,"=300")</f>
        <v>0</v>
      </c>
      <c r="AF40" s="14">
        <f>AE40*6</f>
        <v>0</v>
      </c>
      <c r="AG40" s="14">
        <f t="shared" si="4"/>
        <v>0</v>
      </c>
      <c r="AH40" s="14">
        <f t="shared" si="5"/>
        <v>0</v>
      </c>
      <c r="AI40" s="14">
        <f t="shared" si="6"/>
        <v>0</v>
      </c>
      <c r="AJ40" s="14">
        <f t="shared" si="7"/>
        <v>0</v>
      </c>
      <c r="AK40" s="14"/>
      <c r="AL40" s="14"/>
      <c r="AM40" s="14"/>
      <c r="AN40" s="14"/>
      <c r="AO40" s="14"/>
      <c r="AP40" s="14"/>
      <c r="AQ40" s="14"/>
    </row>
    <row r="41" spans="1:43" ht="12.75">
      <c r="A41" s="64"/>
      <c r="B41" s="25">
        <v>3</v>
      </c>
      <c r="C41" s="16"/>
      <c r="D41" s="13"/>
      <c r="E41" s="13"/>
      <c r="F41" s="13"/>
      <c r="G41" s="13"/>
      <c r="H41" s="13"/>
      <c r="I41" s="13"/>
      <c r="J41" s="26">
        <f>SUM(D41:I41)</f>
        <v>0</v>
      </c>
      <c r="K41" s="27" t="e">
        <f>AVERAGE(D41:I41)</f>
        <v>#DIV/0!</v>
      </c>
      <c r="L41" s="25">
        <f>RANK(J41,$J$4:$J$41,0)</f>
        <v>12</v>
      </c>
      <c r="M41" s="43">
        <v>0</v>
      </c>
      <c r="N41" s="43">
        <v>0</v>
      </c>
      <c r="O41" s="43">
        <v>0</v>
      </c>
      <c r="P41" s="43">
        <v>0</v>
      </c>
      <c r="Q41" s="7">
        <f t="shared" si="0"/>
        <v>0</v>
      </c>
      <c r="R41" s="8">
        <f>RANK(Q41,Q4:Q41,0)</f>
        <v>12</v>
      </c>
      <c r="S41" s="37">
        <f>RIGHT(C41,3)</f>
      </c>
      <c r="T41" s="14">
        <f>IF(OR(S41="ová",S41="ská",C41="romana fischer"),4,3)</f>
        <v>3</v>
      </c>
      <c r="U41" s="14">
        <f>IF(L41=1,1,IF(L41=2,2,IF(L41=3,3,IF(L41=4,4,IF(L41=5,5,IF(L41=6,6,IF(L41=7,7,IF(L41=8,8,0))))))))</f>
        <v>0</v>
      </c>
      <c r="V41" s="39">
        <f t="shared" si="1"/>
        <v>0</v>
      </c>
      <c r="W41" s="14">
        <f>IF(L41=9,9,IF(L41=10,10,IF(L41=11,11,IF(L41=12,12,IF(L41=13,13,IF(L41=14,14,IF(L41=15,15,IF(L41=16,16,0))))))))</f>
        <v>12</v>
      </c>
      <c r="X41" s="14">
        <f t="shared" si="2"/>
        <v>4</v>
      </c>
      <c r="Y41" s="14">
        <f>IF(L41=17,17,IF(L41=18,18,IF(L41=19,19,IF(L41=20,20,IF(L41=21,21,IF(L41=22,22,IF(L41=23,23,IF(L41=24,24,0))))))))</f>
        <v>0</v>
      </c>
      <c r="Z41" s="14">
        <f t="shared" si="3"/>
        <v>0</v>
      </c>
      <c r="AA41" s="14">
        <f>COUNTIF(D41:I41,"&gt;=200")</f>
        <v>0</v>
      </c>
      <c r="AB41" s="14">
        <f>AA41*2</f>
        <v>0</v>
      </c>
      <c r="AC41" s="14">
        <f>COUNTIF(D41:I41,"&gt;=250")</f>
        <v>0</v>
      </c>
      <c r="AD41" s="14">
        <f>AC41*2</f>
        <v>0</v>
      </c>
      <c r="AE41" s="14">
        <f>COUNTIF(D41:I41,"=300")</f>
        <v>0</v>
      </c>
      <c r="AF41" s="14">
        <f>AE41*6</f>
        <v>0</v>
      </c>
      <c r="AG41" s="14">
        <f t="shared" si="4"/>
        <v>0</v>
      </c>
      <c r="AH41" s="14">
        <f t="shared" si="5"/>
        <v>0</v>
      </c>
      <c r="AI41" s="14">
        <f t="shared" si="6"/>
        <v>0</v>
      </c>
      <c r="AJ41" s="14">
        <f t="shared" si="7"/>
        <v>0</v>
      </c>
      <c r="AK41" s="14"/>
      <c r="AL41" s="14"/>
      <c r="AM41" s="14"/>
      <c r="AN41" s="14"/>
      <c r="AO41" s="14"/>
      <c r="AP41" s="14"/>
      <c r="AQ41" s="14"/>
    </row>
    <row r="42" spans="1:40" ht="13.5" thickBot="1">
      <c r="A42" s="63" t="s">
        <v>83</v>
      </c>
      <c r="B42" s="63"/>
      <c r="C42" s="63"/>
      <c r="D42" s="28">
        <f aca="true" t="shared" si="15" ref="D42:I42">SUM(D39:D41)</f>
        <v>0</v>
      </c>
      <c r="E42" s="28">
        <f t="shared" si="15"/>
        <v>0</v>
      </c>
      <c r="F42" s="28">
        <f t="shared" si="15"/>
        <v>0</v>
      </c>
      <c r="G42" s="28">
        <f t="shared" si="15"/>
        <v>0</v>
      </c>
      <c r="H42" s="28">
        <f t="shared" si="15"/>
        <v>0</v>
      </c>
      <c r="I42" s="28">
        <f t="shared" si="15"/>
        <v>0</v>
      </c>
      <c r="J42" s="29" t="str">
        <f>IF(SUM(J39:J41)&lt;&gt;SUM(D42:I42),"chyba vzorců","vzorce OK")</f>
        <v>vzorce OK</v>
      </c>
      <c r="K42" s="30"/>
      <c r="L42" s="31"/>
      <c r="M42" s="56">
        <f>SUM(M4:M41)</f>
        <v>0</v>
      </c>
      <c r="N42" s="56">
        <f>SUM(N4:N41)</f>
        <v>0</v>
      </c>
      <c r="O42" s="56">
        <f>SUM(O4:O41)</f>
        <v>0</v>
      </c>
      <c r="P42" s="56">
        <f>SUM(P4:P41)</f>
        <v>0</v>
      </c>
      <c r="AK42" s="14"/>
      <c r="AL42" s="14"/>
      <c r="AN42" s="14"/>
    </row>
  </sheetData>
  <sheetProtection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1" dxfId="7" operator="equal" stopIfTrue="1">
      <formula>0</formula>
    </cfRule>
  </conditionalFormatting>
  <conditionalFormatting sqref="L3:L42">
    <cfRule type="cellIs" priority="2" dxfId="8" operator="equal" stopIfTrue="1">
      <formula>1</formula>
    </cfRule>
    <cfRule type="cellIs" priority="3" dxfId="9" operator="equal" stopIfTrue="1">
      <formula>2</formula>
    </cfRule>
    <cfRule type="cellIs" priority="4" dxfId="10" operator="equal" stopIfTrue="1">
      <formula>3</formula>
    </cfRule>
  </conditionalFormatting>
  <conditionalFormatting sqref="D7:I7 D12:I12 D17:I17 D22:I22 D27:I27 D32:I32 D37:I37 D42:I42">
    <cfRule type="cellIs" priority="5" dxfId="11" operator="greaterThanOrEqual" stopIfTrue="1">
      <formula>500</formula>
    </cfRule>
  </conditionalFormatting>
  <conditionalFormatting sqref="D4:I6 D9:I11 D14:I16 D19:I21 D24:I26 D29:I31 D34:I36 D39:I41">
    <cfRule type="cellIs" priority="6" dxfId="12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Milan Soušek</cp:lastModifiedBy>
  <cp:lastPrinted>2018-05-10T11:21:59Z</cp:lastPrinted>
  <dcterms:created xsi:type="dcterms:W3CDTF">2006-04-10T18:32:03Z</dcterms:created>
  <dcterms:modified xsi:type="dcterms:W3CDTF">2021-07-13T05:56:08Z</dcterms:modified>
  <cp:category/>
  <cp:version/>
  <cp:contentType/>
  <cp:contentStatus/>
  <cp:revision>1</cp:revision>
</cp:coreProperties>
</file>